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5\Transparencia\Presupuesto\M03_Marzo\"/>
    </mc:Choice>
  </mc:AlternateContent>
  <xr:revisionPtr revIDLastSave="0" documentId="8_{90A0F622-C523-40FD-9CAE-7830B54E67C9}" xr6:coauthVersionLast="47" xr6:coauthVersionMax="47" xr10:uidLastSave="{00000000-0000-0000-0000-000000000000}"/>
  <bookViews>
    <workbookView xWindow="-108" yWindow="-108" windowWidth="23256" windowHeight="12456" xr2:uid="{0774D9A2-4F9F-46AD-90F6-D86D604ECEEE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3" i="1" l="1"/>
  <c r="N93" i="1"/>
  <c r="M93" i="1"/>
  <c r="L93" i="1"/>
  <c r="K93" i="1"/>
  <c r="P92" i="1"/>
  <c r="P91" i="1"/>
  <c r="P90" i="1"/>
  <c r="P89" i="1"/>
  <c r="P88" i="1"/>
  <c r="R87" i="1"/>
  <c r="Q87" i="1"/>
  <c r="J87" i="1"/>
  <c r="P87" i="1" s="1"/>
  <c r="J86" i="1"/>
  <c r="P86" i="1" s="1"/>
  <c r="J85" i="1"/>
  <c r="P85" i="1" s="1"/>
  <c r="S84" i="1"/>
  <c r="P84" i="1"/>
  <c r="P83" i="1"/>
  <c r="S83" i="1" s="1"/>
  <c r="P82" i="1"/>
  <c r="S82" i="1" s="1"/>
  <c r="Q71" i="1"/>
  <c r="J70" i="1"/>
  <c r="Q69" i="1"/>
  <c r="H68" i="1"/>
  <c r="J67" i="1"/>
  <c r="J66" i="1" s="1"/>
  <c r="Q66" i="1" s="1"/>
  <c r="H67" i="1"/>
  <c r="H66" i="1" s="1"/>
  <c r="F67" i="1"/>
  <c r="F66" i="1" s="1"/>
  <c r="F65" i="1" s="1"/>
  <c r="L66" i="1"/>
  <c r="Q65" i="1"/>
  <c r="H65" i="1"/>
  <c r="J64" i="1"/>
  <c r="P64" i="1" s="1"/>
  <c r="H64" i="1"/>
  <c r="F64" i="1"/>
  <c r="Q63" i="1"/>
  <c r="P63" i="1"/>
  <c r="N63" i="1"/>
  <c r="J63" i="1"/>
  <c r="H63" i="1"/>
  <c r="F63" i="1"/>
  <c r="J62" i="1"/>
  <c r="Q62" i="1" s="1"/>
  <c r="H62" i="1"/>
  <c r="N62" i="1" s="1"/>
  <c r="F62" i="1"/>
  <c r="J61" i="1"/>
  <c r="Q61" i="1" s="1"/>
  <c r="H61" i="1"/>
  <c r="N61" i="1" s="1"/>
  <c r="F61" i="1"/>
  <c r="J60" i="1"/>
  <c r="J59" i="1" s="1"/>
  <c r="H60" i="1"/>
  <c r="H59" i="1" s="1"/>
  <c r="F60" i="1"/>
  <c r="F59" i="1" s="1"/>
  <c r="L59" i="1"/>
  <c r="J58" i="1"/>
  <c r="Q58" i="1" s="1"/>
  <c r="H58" i="1"/>
  <c r="N58" i="1" s="1"/>
  <c r="F58" i="1"/>
  <c r="Q57" i="1"/>
  <c r="N57" i="1"/>
  <c r="F57" i="1"/>
  <c r="P56" i="1"/>
  <c r="N56" i="1"/>
  <c r="J56" i="1"/>
  <c r="H56" i="1"/>
  <c r="H55" i="1" s="1"/>
  <c r="N55" i="1" s="1"/>
  <c r="L55" i="1"/>
  <c r="J55" i="1"/>
  <c r="S55" i="1" s="1"/>
  <c r="J54" i="1"/>
  <c r="P54" i="1" s="1"/>
  <c r="H54" i="1"/>
  <c r="F54" i="1"/>
  <c r="J53" i="1"/>
  <c r="Q53" i="1" s="1"/>
  <c r="H53" i="1"/>
  <c r="N53" i="1" s="1"/>
  <c r="F53" i="1"/>
  <c r="J52" i="1"/>
  <c r="N52" i="1" s="1"/>
  <c r="H52" i="1"/>
  <c r="F52" i="1"/>
  <c r="J51" i="1"/>
  <c r="J49" i="1" s="1"/>
  <c r="H51" i="1"/>
  <c r="H49" i="1" s="1"/>
  <c r="P50" i="1"/>
  <c r="J50" i="1"/>
  <c r="H50" i="1"/>
  <c r="N50" i="1" s="1"/>
  <c r="L49" i="1"/>
  <c r="J48" i="1"/>
  <c r="J46" i="1" s="1"/>
  <c r="H48" i="1"/>
  <c r="F48" i="1"/>
  <c r="Q47" i="1"/>
  <c r="P47" i="1"/>
  <c r="N47" i="1"/>
  <c r="J47" i="1"/>
  <c r="H47" i="1"/>
  <c r="H46" i="1" s="1"/>
  <c r="H45" i="1" s="1"/>
  <c r="F47" i="1"/>
  <c r="F46" i="1" s="1"/>
  <c r="F45" i="1" s="1"/>
  <c r="F38" i="1" s="1"/>
  <c r="L46" i="1"/>
  <c r="L45" i="1" s="1"/>
  <c r="J44" i="1"/>
  <c r="N44" i="1" s="1"/>
  <c r="H44" i="1"/>
  <c r="J43" i="1"/>
  <c r="P43" i="1" s="1"/>
  <c r="H43" i="1"/>
  <c r="N43" i="1" s="1"/>
  <c r="L42" i="1"/>
  <c r="L38" i="1" s="1"/>
  <c r="I42" i="1"/>
  <c r="H42" i="1"/>
  <c r="F42" i="1"/>
  <c r="J41" i="1"/>
  <c r="N41" i="1" s="1"/>
  <c r="H41" i="1"/>
  <c r="F41" i="1"/>
  <c r="J40" i="1"/>
  <c r="H40" i="1"/>
  <c r="N40" i="1" s="1"/>
  <c r="F40" i="1"/>
  <c r="Q39" i="1"/>
  <c r="Q37" i="1"/>
  <c r="Q35" i="1"/>
  <c r="J34" i="1"/>
  <c r="Q34" i="1" s="1"/>
  <c r="H34" i="1"/>
  <c r="N34" i="1" s="1"/>
  <c r="F34" i="1"/>
  <c r="Q33" i="1"/>
  <c r="N33" i="1"/>
  <c r="J33" i="1"/>
  <c r="H33" i="1"/>
  <c r="F33" i="1"/>
  <c r="J32" i="1"/>
  <c r="N32" i="1" s="1"/>
  <c r="N31" i="1" s="1"/>
  <c r="H32" i="1"/>
  <c r="E32" i="1"/>
  <c r="L31" i="1"/>
  <c r="J31" i="1"/>
  <c r="H31" i="1"/>
  <c r="E31" i="1"/>
  <c r="J30" i="1"/>
  <c r="Q30" i="1" s="1"/>
  <c r="H30" i="1"/>
  <c r="N30" i="1" s="1"/>
  <c r="F30" i="1"/>
  <c r="J29" i="1"/>
  <c r="Q29" i="1" s="1"/>
  <c r="H29" i="1"/>
  <c r="N29" i="1" s="1"/>
  <c r="F29" i="1"/>
  <c r="Q28" i="1"/>
  <c r="N28" i="1"/>
  <c r="J28" i="1"/>
  <c r="H28" i="1"/>
  <c r="F28" i="1"/>
  <c r="Q27" i="1"/>
  <c r="N27" i="1"/>
  <c r="J27" i="1"/>
  <c r="H27" i="1"/>
  <c r="H26" i="1" s="1"/>
  <c r="F27" i="1"/>
  <c r="F26" i="1" s="1"/>
  <c r="L26" i="1"/>
  <c r="L11" i="1" s="1"/>
  <c r="L9" i="1" s="1"/>
  <c r="J26" i="1"/>
  <c r="Q26" i="1" s="1"/>
  <c r="J25" i="1"/>
  <c r="H25" i="1"/>
  <c r="Q24" i="1"/>
  <c r="J24" i="1"/>
  <c r="P24" i="1" s="1"/>
  <c r="H24" i="1"/>
  <c r="N24" i="1" s="1"/>
  <c r="F24" i="1"/>
  <c r="Q23" i="1"/>
  <c r="P23" i="1"/>
  <c r="J23" i="1"/>
  <c r="H23" i="1"/>
  <c r="N23" i="1" s="1"/>
  <c r="F23" i="1"/>
  <c r="Q22" i="1"/>
  <c r="J22" i="1"/>
  <c r="J21" i="1" s="1"/>
  <c r="H22" i="1"/>
  <c r="H21" i="1" s="1"/>
  <c r="F22" i="1"/>
  <c r="F21" i="1" s="1"/>
  <c r="L21" i="1"/>
  <c r="J20" i="1"/>
  <c r="Q20" i="1" s="1"/>
  <c r="H20" i="1"/>
  <c r="N20" i="1" s="1"/>
  <c r="F20" i="1"/>
  <c r="F18" i="1" s="1"/>
  <c r="Q19" i="1"/>
  <c r="N19" i="1"/>
  <c r="N18" i="1" s="1"/>
  <c r="J19" i="1"/>
  <c r="H19" i="1"/>
  <c r="F19" i="1"/>
  <c r="Q18" i="1"/>
  <c r="L18" i="1"/>
  <c r="J18" i="1"/>
  <c r="H18" i="1"/>
  <c r="J17" i="1"/>
  <c r="J13" i="1" s="1"/>
  <c r="H17" i="1"/>
  <c r="E17" i="1"/>
  <c r="D17" i="1"/>
  <c r="Q16" i="1"/>
  <c r="P16" i="1"/>
  <c r="J16" i="1"/>
  <c r="H16" i="1"/>
  <c r="N16" i="1" s="1"/>
  <c r="F16" i="1"/>
  <c r="H15" i="1"/>
  <c r="H13" i="1" s="1"/>
  <c r="Q14" i="1"/>
  <c r="P14" i="1"/>
  <c r="J14" i="1"/>
  <c r="H14" i="1"/>
  <c r="N14" i="1" s="1"/>
  <c r="F14" i="1"/>
  <c r="L13" i="1"/>
  <c r="F13" i="1"/>
  <c r="F11" i="1" s="1"/>
  <c r="F9" i="1" s="1"/>
  <c r="Q12" i="1"/>
  <c r="P49" i="1" l="1"/>
  <c r="N26" i="1"/>
  <c r="N42" i="1"/>
  <c r="L36" i="1"/>
  <c r="L68" i="1"/>
  <c r="Q59" i="1"/>
  <c r="P59" i="1"/>
  <c r="S59" i="1"/>
  <c r="H11" i="1"/>
  <c r="H9" i="1" s="1"/>
  <c r="Q21" i="1"/>
  <c r="P21" i="1"/>
  <c r="J45" i="1"/>
  <c r="Q46" i="1"/>
  <c r="P46" i="1"/>
  <c r="F68" i="1"/>
  <c r="F36" i="1" s="1"/>
  <c r="J11" i="1"/>
  <c r="Q13" i="1"/>
  <c r="P13" i="1"/>
  <c r="N49" i="1"/>
  <c r="J38" i="1"/>
  <c r="N48" i="1"/>
  <c r="N46" i="1" s="1"/>
  <c r="J42" i="1"/>
  <c r="P40" i="1"/>
  <c r="Q48" i="1"/>
  <c r="N51" i="1"/>
  <c r="P53" i="1"/>
  <c r="P55" i="1"/>
  <c r="Q64" i="1"/>
  <c r="S85" i="1"/>
  <c r="S87" i="1" s="1"/>
  <c r="H38" i="1"/>
  <c r="H36" i="1" s="1"/>
  <c r="Q40" i="1"/>
  <c r="P51" i="1"/>
  <c r="N60" i="1"/>
  <c r="N67" i="1"/>
  <c r="N66" i="1" s="1"/>
  <c r="J93" i="1"/>
  <c r="P93" i="1" s="1"/>
  <c r="P94" i="1" s="1"/>
  <c r="N22" i="1"/>
  <c r="N21" i="1" s="1"/>
  <c r="Q60" i="1"/>
  <c r="P67" i="1"/>
  <c r="P22" i="1"/>
  <c r="Q67" i="1"/>
  <c r="N17" i="1"/>
  <c r="N13" i="1" s="1"/>
  <c r="N11" i="1" s="1"/>
  <c r="N9" i="1" s="1"/>
  <c r="P48" i="1"/>
  <c r="P17" i="1"/>
  <c r="P41" i="1"/>
  <c r="P52" i="1"/>
  <c r="Q41" i="1"/>
  <c r="Q52" i="1"/>
  <c r="Q54" i="1"/>
  <c r="N64" i="1"/>
  <c r="N54" i="1"/>
  <c r="Q38" i="1" l="1"/>
  <c r="P38" i="1"/>
  <c r="P45" i="1"/>
  <c r="Q45" i="1"/>
  <c r="Q42" i="1"/>
  <c r="P42" i="1"/>
  <c r="Q11" i="1"/>
  <c r="P11" i="1"/>
  <c r="J9" i="1"/>
  <c r="J68" i="1" s="1"/>
  <c r="N59" i="1"/>
  <c r="N45" i="1"/>
  <c r="N68" i="1" l="1"/>
  <c r="N70" i="1" s="1"/>
  <c r="Q68" i="1"/>
  <c r="J71" i="1"/>
  <c r="Q70" i="1" s="1"/>
  <c r="J36" i="1"/>
  <c r="Q36" i="1" s="1"/>
  <c r="N38" i="1"/>
  <c r="N36" i="1" s="1"/>
  <c r="Q9" i="1" s="1"/>
</calcChain>
</file>

<file path=xl/sharedStrings.xml><?xml version="1.0" encoding="utf-8"?>
<sst xmlns="http://schemas.openxmlformats.org/spreadsheetml/2006/main" count="100" uniqueCount="80">
  <si>
    <t>PRESUPUESTO DE CAJA MENSUAL PROGRAMA 1</t>
  </si>
  <si>
    <t>(M$)  AL 31 DE MARZO  2025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</si>
  <si>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</si>
  <si>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</si>
  <si>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</si>
  <si>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</si>
  <si>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</si>
  <si>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</si>
  <si>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</si>
  <si>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</si>
  <si>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</si>
  <si>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</si>
  <si>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</si>
  <si>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</si>
  <si>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</si>
  <si>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</si>
  <si>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</si>
  <si>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</si>
  <si>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</si>
  <si>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</si>
  <si>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</si>
  <si>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</si>
  <si>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</si>
  <si>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</si>
  <si>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</si>
  <si>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005</t>
  </si>
  <si>
    <t>Desarrollo Productivo Sostenible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</si>
  <si>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</si>
  <si>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</si>
  <si>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</si>
  <si>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</si>
  <si>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</si>
  <si>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</si>
  <si>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</si>
  <si>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</si>
  <si>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</si>
  <si>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</si>
  <si>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</si>
  <si>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</si>
  <si>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</si>
  <si>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</si>
  <si>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 xml:space="preserve">Libre 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</si>
  <si>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</si>
  <si>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</si>
  <si>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</si>
  <si>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</si>
  <si>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</si>
  <si>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</si>
  <si>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</si>
  <si>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</si>
  <si>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</si>
  <si>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</si>
  <si>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</si>
  <si>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</si>
  <si>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</si>
  <si>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</si>
  <si>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</si>
  <si>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</si>
  <si>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</si>
  <si>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</si>
  <si>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</si>
  <si>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A Instituciones Privadas Ejecutoras de Políticas Públicas</t>
  </si>
  <si>
    <t>Programa Dirigido a Grupos de Empresas Asociatividad</t>
  </si>
  <si>
    <t>Programa Desarrollo Empresarial en los Territorios</t>
  </si>
  <si>
    <t>Programas Especiales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</si>
  <si>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</si>
  <si>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</si>
  <si>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</si>
  <si>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</si>
  <si>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</si>
  <si>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</si>
  <si>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</si>
  <si>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</si>
  <si>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</si>
  <si>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</si>
  <si>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</si>
  <si>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</si>
  <si>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 xml:space="preserve">Total Ejecucion </t>
  </si>
  <si>
    <t xml:space="preserve">Corfo </t>
  </si>
  <si>
    <t xml:space="preserve">Sernameg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</si>
</sst>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###,###,"/>
    <numFmt numFmtId="166" formatCode="_-* #,##0_-;\-* #,##0_-;_-* &quot;-&quot;??_-;_-@_-"/>
    <numFmt numFmtId="167" formatCode="###,###.000,"/>
  </numFmts>
  <fonts count="32" x14ac:knownFonts="1">
    <font>
      <sz val="10"/>
      <color rgb="FF000000"/>
      <name val="Aptos Narrow"/>
      <scheme val="minor"/>
    </font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10"/>
      <color theme="1"/>
      <name val="Open Sans"/>
    </font>
    <font>
      <b/>
      <sz val="12"/>
      <color rgb="FF000000"/>
      <name val="Times New Roman"/>
      <family val="1"/>
    </font>
    <font>
      <sz val="10"/>
      <name val="Open Sans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Open Sans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</font>
    <font>
      <sz val="12"/>
      <color theme="1"/>
      <name val="Times New Roman"/>
      <family val="1"/>
    </font>
    <font>
      <sz val="12"/>
      <color theme="1"/>
      <name val="Open Sans"/>
    </font>
    <font>
      <sz val="12"/>
      <color rgb="FFFF0000"/>
      <name val="Open Sans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Open Sans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3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" fontId="4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164" fontId="9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quotePrefix="1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0" fontId="11" fillId="0" borderId="0" xfId="0" applyFont="1"/>
    <xf numFmtId="0" fontId="11" fillId="2" borderId="0" xfId="0" applyFont="1" applyFill="1"/>
    <xf numFmtId="3" fontId="12" fillId="2" borderId="1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right"/>
    </xf>
    <xf numFmtId="3" fontId="12" fillId="2" borderId="8" xfId="0" quotePrefix="1" applyNumberFormat="1" applyFont="1" applyFill="1" applyBorder="1" applyAlignment="1">
      <alignment horizontal="left"/>
    </xf>
    <xf numFmtId="165" fontId="12" fillId="2" borderId="3" xfId="0" applyNumberFormat="1" applyFont="1" applyFill="1" applyBorder="1"/>
    <xf numFmtId="165" fontId="12" fillId="2" borderId="0" xfId="0" applyNumberFormat="1" applyFont="1" applyFill="1"/>
    <xf numFmtId="3" fontId="12" fillId="2" borderId="3" xfId="0" applyNumberFormat="1" applyFont="1" applyFill="1" applyBorder="1"/>
    <xf numFmtId="3" fontId="12" fillId="2" borderId="0" xfId="0" applyNumberFormat="1" applyFont="1" applyFill="1"/>
    <xf numFmtId="164" fontId="9" fillId="2" borderId="3" xfId="0" applyNumberFormat="1" applyFont="1" applyFill="1" applyBorder="1"/>
    <xf numFmtId="165" fontId="3" fillId="2" borderId="0" xfId="0" applyNumberFormat="1" applyFont="1" applyFill="1"/>
    <xf numFmtId="165" fontId="3" fillId="0" borderId="0" xfId="0" applyNumberFormat="1" applyFont="1"/>
    <xf numFmtId="3" fontId="12" fillId="2" borderId="7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right"/>
    </xf>
    <xf numFmtId="3" fontId="12" fillId="2" borderId="9" xfId="0" applyNumberFormat="1" applyFont="1" applyFill="1" applyBorder="1" applyAlignment="1">
      <alignment horizontal="left"/>
    </xf>
    <xf numFmtId="165" fontId="12" fillId="2" borderId="10" xfId="0" applyNumberFormat="1" applyFont="1" applyFill="1" applyBorder="1"/>
    <xf numFmtId="3" fontId="3" fillId="2" borderId="10" xfId="0" applyNumberFormat="1" applyFont="1" applyFill="1" applyBorder="1"/>
    <xf numFmtId="3" fontId="12" fillId="2" borderId="10" xfId="0" applyNumberFormat="1" applyFont="1" applyFill="1" applyBorder="1"/>
    <xf numFmtId="164" fontId="10" fillId="2" borderId="10" xfId="0" applyNumberFormat="1" applyFont="1" applyFill="1" applyBorder="1"/>
    <xf numFmtId="3" fontId="4" fillId="2" borderId="9" xfId="0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3" fontId="4" fillId="2" borderId="7" xfId="0" quotePrefix="1" applyNumberFormat="1" applyFont="1" applyFill="1" applyBorder="1" applyAlignment="1">
      <alignment horizontal="center"/>
    </xf>
    <xf numFmtId="3" fontId="7" fillId="2" borderId="0" xfId="0" quotePrefix="1" applyNumberFormat="1" applyFont="1" applyFill="1" applyAlignment="1">
      <alignment horizontal="center"/>
    </xf>
    <xf numFmtId="165" fontId="12" fillId="2" borderId="11" xfId="0" applyNumberFormat="1" applyFont="1" applyFill="1" applyBorder="1"/>
    <xf numFmtId="165" fontId="4" fillId="2" borderId="0" xfId="0" applyNumberFormat="1" applyFont="1" applyFill="1"/>
    <xf numFmtId="3" fontId="4" fillId="2" borderId="0" xfId="0" applyNumberFormat="1" applyFont="1" applyFill="1"/>
    <xf numFmtId="3" fontId="4" fillId="2" borderId="7" xfId="0" applyNumberFormat="1" applyFont="1" applyFill="1" applyBorder="1" applyAlignment="1">
      <alignment horizontal="center"/>
    </xf>
    <xf numFmtId="3" fontId="13" fillId="2" borderId="0" xfId="0" quotePrefix="1" applyNumberFormat="1" applyFont="1" applyFill="1" applyAlignment="1">
      <alignment horizontal="right"/>
    </xf>
    <xf numFmtId="3" fontId="13" fillId="2" borderId="9" xfId="0" applyNumberFormat="1" applyFont="1" applyFill="1" applyBorder="1" applyAlignment="1">
      <alignment horizontal="left"/>
    </xf>
    <xf numFmtId="165" fontId="13" fillId="2" borderId="10" xfId="0" applyNumberFormat="1" applyFont="1" applyFill="1" applyBorder="1"/>
    <xf numFmtId="3" fontId="13" fillId="2" borderId="10" xfId="0" applyNumberFormat="1" applyFont="1" applyFill="1" applyBorder="1"/>
    <xf numFmtId="164" fontId="14" fillId="2" borderId="10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0" fontId="15" fillId="0" borderId="0" xfId="0" applyFont="1"/>
    <xf numFmtId="0" fontId="15" fillId="2" borderId="0" xfId="0" applyFont="1" applyFill="1"/>
    <xf numFmtId="165" fontId="4" fillId="2" borderId="10" xfId="0" applyNumberFormat="1" applyFont="1" applyFill="1" applyBorder="1"/>
    <xf numFmtId="3" fontId="4" fillId="2" borderId="10" xfId="0" applyNumberFormat="1" applyFont="1" applyFill="1" applyBorder="1"/>
    <xf numFmtId="3" fontId="7" fillId="2" borderId="9" xfId="0" applyNumberFormat="1" applyFont="1" applyFill="1" applyBorder="1"/>
    <xf numFmtId="165" fontId="13" fillId="2" borderId="0" xfId="0" applyNumberFormat="1" applyFont="1" applyFill="1"/>
    <xf numFmtId="3" fontId="13" fillId="2" borderId="0" xfId="0" applyNumberFormat="1" applyFont="1" applyFill="1"/>
    <xf numFmtId="3" fontId="7" fillId="2" borderId="10" xfId="0" applyNumberFormat="1" applyFont="1" applyFill="1" applyBorder="1"/>
    <xf numFmtId="166" fontId="3" fillId="2" borderId="0" xfId="1" applyNumberFormat="1" applyFont="1" applyFill="1" applyBorder="1"/>
    <xf numFmtId="165" fontId="0" fillId="0" borderId="0" xfId="0" applyNumberFormat="1"/>
    <xf numFmtId="3" fontId="3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left"/>
    </xf>
    <xf numFmtId="165" fontId="4" fillId="2" borderId="6" xfId="0" applyNumberFormat="1" applyFont="1" applyFill="1" applyBorder="1"/>
    <xf numFmtId="3" fontId="3" fillId="2" borderId="6" xfId="0" applyNumberFormat="1" applyFont="1" applyFill="1" applyBorder="1"/>
    <xf numFmtId="3" fontId="4" fillId="2" borderId="6" xfId="0" applyNumberFormat="1" applyFont="1" applyFill="1" applyBorder="1"/>
    <xf numFmtId="164" fontId="10" fillId="2" borderId="6" xfId="0" applyNumberFormat="1" applyFont="1" applyFill="1" applyBorder="1" applyAlignment="1">
      <alignment horizontal="center"/>
    </xf>
    <xf numFmtId="3" fontId="12" fillId="2" borderId="9" xfId="0" quotePrefix="1" applyNumberFormat="1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10" fontId="9" fillId="2" borderId="10" xfId="0" applyNumberFormat="1" applyFont="1" applyFill="1" applyBorder="1" applyAlignment="1">
      <alignment horizontal="center"/>
    </xf>
    <xf numFmtId="165" fontId="16" fillId="0" borderId="0" xfId="0" applyNumberFormat="1" applyFont="1" applyAlignment="1">
      <alignment horizontal="right"/>
    </xf>
    <xf numFmtId="164" fontId="17" fillId="2" borderId="10" xfId="0" applyNumberFormat="1" applyFont="1" applyFill="1" applyBorder="1" applyAlignment="1">
      <alignment horizontal="center"/>
    </xf>
    <xf numFmtId="3" fontId="3" fillId="2" borderId="0" xfId="0" applyNumberFormat="1" applyFont="1" applyFill="1"/>
    <xf numFmtId="165" fontId="18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4" fillId="2" borderId="9" xfId="0" quotePrefix="1" applyNumberFormat="1" applyFont="1" applyFill="1" applyBorder="1" applyAlignment="1">
      <alignment horizontal="left"/>
    </xf>
    <xf numFmtId="3" fontId="4" fillId="2" borderId="0" xfId="0" quotePrefix="1" applyNumberFormat="1" applyFont="1" applyFill="1" applyAlignment="1">
      <alignment horizontal="center"/>
    </xf>
    <xf numFmtId="3" fontId="20" fillId="2" borderId="10" xfId="0" applyNumberFormat="1" applyFont="1" applyFill="1" applyBorder="1"/>
    <xf numFmtId="165" fontId="20" fillId="2" borderId="0" xfId="0" applyNumberFormat="1" applyFont="1" applyFill="1"/>
    <xf numFmtId="3" fontId="20" fillId="2" borderId="0" xfId="0" applyNumberFormat="1" applyFont="1" applyFill="1"/>
    <xf numFmtId="3" fontId="7" fillId="2" borderId="9" xfId="0" applyNumberFormat="1" applyFont="1" applyFill="1" applyBorder="1" applyAlignment="1">
      <alignment horizontal="left"/>
    </xf>
    <xf numFmtId="165" fontId="7" fillId="2" borderId="11" xfId="0" applyNumberFormat="1" applyFont="1" applyFill="1" applyBorder="1"/>
    <xf numFmtId="165" fontId="7" fillId="2" borderId="0" xfId="0" applyNumberFormat="1" applyFont="1" applyFill="1"/>
    <xf numFmtId="3" fontId="7" fillId="2" borderId="0" xfId="0" applyNumberFormat="1" applyFont="1" applyFill="1"/>
    <xf numFmtId="0" fontId="3" fillId="0" borderId="0" xfId="0" applyFont="1"/>
    <xf numFmtId="3" fontId="13" fillId="2" borderId="7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center"/>
    </xf>
    <xf numFmtId="165" fontId="13" fillId="2" borderId="11" xfId="0" applyNumberFormat="1" applyFont="1" applyFill="1" applyBorder="1"/>
    <xf numFmtId="3" fontId="13" fillId="2" borderId="0" xfId="0" quotePrefix="1" applyNumberFormat="1" applyFont="1" applyFill="1" applyAlignment="1">
      <alignment horizontal="center"/>
    </xf>
    <xf numFmtId="3" fontId="7" fillId="0" borderId="13" xfId="0" applyNumberFormat="1" applyFont="1" applyBorder="1" applyAlignment="1">
      <alignment horizontal="left"/>
    </xf>
    <xf numFmtId="0" fontId="21" fillId="0" borderId="0" xfId="0" applyFont="1"/>
    <xf numFmtId="165" fontId="22" fillId="2" borderId="0" xfId="0" applyNumberFormat="1" applyFont="1" applyFill="1"/>
    <xf numFmtId="3" fontId="22" fillId="2" borderId="0" xfId="0" applyNumberFormat="1" applyFont="1" applyFill="1"/>
    <xf numFmtId="0" fontId="23" fillId="2" borderId="0" xfId="0" applyFont="1" applyFill="1"/>
    <xf numFmtId="0" fontId="24" fillId="0" borderId="0" xfId="0" applyFont="1"/>
    <xf numFmtId="0" fontId="25" fillId="0" borderId="0" xfId="0" applyFont="1"/>
    <xf numFmtId="0" fontId="25" fillId="2" borderId="0" xfId="0" applyFont="1" applyFill="1"/>
    <xf numFmtId="3" fontId="26" fillId="2" borderId="10" xfId="0" applyNumberFormat="1" applyFont="1" applyFill="1" applyBorder="1"/>
    <xf numFmtId="165" fontId="26" fillId="2" borderId="10" xfId="0" applyNumberFormat="1" applyFont="1" applyFill="1" applyBorder="1"/>
    <xf numFmtId="165" fontId="26" fillId="2" borderId="0" xfId="0" applyNumberFormat="1" applyFont="1" applyFill="1"/>
    <xf numFmtId="3" fontId="26" fillId="2" borderId="0" xfId="0" applyNumberFormat="1" applyFont="1" applyFill="1"/>
    <xf numFmtId="165" fontId="23" fillId="2" borderId="0" xfId="0" applyNumberFormat="1" applyFont="1" applyFill="1"/>
    <xf numFmtId="165" fontId="21" fillId="0" borderId="0" xfId="0" applyNumberFormat="1" applyFont="1"/>
    <xf numFmtId="165" fontId="22" fillId="2" borderId="10" xfId="0" applyNumberFormat="1" applyFont="1" applyFill="1" applyBorder="1"/>
    <xf numFmtId="3" fontId="22" fillId="2" borderId="10" xfId="0" applyNumberFormat="1" applyFont="1" applyFill="1" applyBorder="1"/>
    <xf numFmtId="3" fontId="21" fillId="0" borderId="0" xfId="0" applyNumberFormat="1" applyFont="1"/>
    <xf numFmtId="164" fontId="17" fillId="2" borderId="6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7" fillId="2" borderId="0" xfId="0" applyNumberFormat="1" applyFont="1" applyFill="1" applyAlignment="1">
      <alignment horizontal="right"/>
    </xf>
    <xf numFmtId="165" fontId="28" fillId="2" borderId="0" xfId="0" applyNumberFormat="1" applyFont="1" applyFill="1" applyAlignment="1">
      <alignment horizontal="right"/>
    </xf>
    <xf numFmtId="165" fontId="29" fillId="2" borderId="0" xfId="0" applyNumberFormat="1" applyFont="1" applyFill="1"/>
    <xf numFmtId="0" fontId="30" fillId="0" borderId="0" xfId="0" applyFont="1"/>
    <xf numFmtId="0" fontId="30" fillId="2" borderId="0" xfId="0" applyFont="1" applyFill="1"/>
    <xf numFmtId="0" fontId="31" fillId="2" borderId="0" xfId="0" applyFont="1" applyFill="1"/>
    <xf numFmtId="3" fontId="31" fillId="2" borderId="0" xfId="0" applyNumberFormat="1" applyFont="1" applyFill="1"/>
    <xf numFmtId="165" fontId="31" fillId="2" borderId="0" xfId="0" applyNumberFormat="1" applyFont="1" applyFill="1"/>
    <xf numFmtId="0" fontId="29" fillId="2" borderId="0" xfId="0" applyFont="1" applyFill="1"/>
    <xf numFmtId="0" fontId="29" fillId="0" borderId="0" xfId="0" applyFont="1"/>
    <xf numFmtId="167" fontId="30" fillId="2" borderId="0" xfId="0" applyNumberFormat="1" applyFont="1" applyFill="1"/>
    <xf numFmtId="3" fontId="29" fillId="2" borderId="0" xfId="0" applyNumberFormat="1" applyFont="1" applyFill="1"/>
    <xf numFmtId="3" fontId="30" fillId="2" borderId="0" xfId="0" applyNumberFormat="1" applyFont="1" applyFill="1"/>
    <xf numFmtId="3" fontId="29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5\Flujo_Caja_P01%2003%202025.xlsx" TargetMode="External"/><Relationship Id="rId1" Type="http://schemas.openxmlformats.org/officeDocument/2006/relationships/externalLinkPath" Target="/Unidades%20compartidas/Gestion%20Financiera/Gestion_Financiera/Ejecuci&#243;n%202025/Flujo_Caja_P01%2003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39697911</v>
          </cell>
          <cell r="S8">
            <v>3735607</v>
          </cell>
        </row>
        <row r="9">
          <cell r="F9">
            <v>3855400</v>
          </cell>
        </row>
        <row r="10">
          <cell r="F10">
            <v>4201272</v>
          </cell>
          <cell r="S10">
            <v>0</v>
          </cell>
        </row>
        <row r="11">
          <cell r="D11" t="str">
            <v>201</v>
          </cell>
          <cell r="E11" t="str">
            <v>Recuperación de Licencias Médicas - FONASA</v>
          </cell>
          <cell r="F11">
            <v>10</v>
          </cell>
          <cell r="S11">
            <v>22620.834999999999</v>
          </cell>
        </row>
        <row r="12">
          <cell r="F12">
            <v>0</v>
          </cell>
        </row>
        <row r="13">
          <cell r="S13">
            <v>34347.755000000005</v>
          </cell>
        </row>
        <row r="14">
          <cell r="F14">
            <v>0</v>
          </cell>
          <cell r="S14">
            <v>0</v>
          </cell>
        </row>
        <row r="16">
          <cell r="F16">
            <v>134625</v>
          </cell>
          <cell r="S16">
            <v>57191.998999999996</v>
          </cell>
        </row>
        <row r="17">
          <cell r="F17">
            <v>48386</v>
          </cell>
          <cell r="S17">
            <v>517163.56700000004</v>
          </cell>
        </row>
        <row r="18">
          <cell r="R18">
            <v>0</v>
          </cell>
          <cell r="S18">
            <v>1677954</v>
          </cell>
        </row>
        <row r="19">
          <cell r="F19">
            <v>20246618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S28">
            <v>31555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10</v>
          </cell>
          <cell r="S32">
            <v>2888862.9470000002</v>
          </cell>
        </row>
        <row r="36">
          <cell r="F36">
            <v>12312931</v>
          </cell>
          <cell r="S36">
            <v>3351635.9730000002</v>
          </cell>
        </row>
        <row r="37">
          <cell r="F37">
            <v>2311001</v>
          </cell>
          <cell r="S37">
            <v>400885.35200000001</v>
          </cell>
        </row>
        <row r="39">
          <cell r="F39">
            <v>177477</v>
          </cell>
          <cell r="S39">
            <v>42798.315000000002</v>
          </cell>
        </row>
        <row r="40">
          <cell r="S40">
            <v>121653.322</v>
          </cell>
        </row>
        <row r="43">
          <cell r="F43">
            <v>3340380</v>
          </cell>
          <cell r="S43">
            <v>30511.5</v>
          </cell>
        </row>
        <row r="44">
          <cell r="F44">
            <v>1000543</v>
          </cell>
          <cell r="S44">
            <v>63442</v>
          </cell>
        </row>
        <row r="46">
          <cell r="F46">
            <v>11200092</v>
          </cell>
        </row>
        <row r="47">
          <cell r="F47">
            <v>8243485</v>
          </cell>
        </row>
        <row r="48">
          <cell r="F48">
            <v>8550386</v>
          </cell>
          <cell r="S48">
            <v>7664</v>
          </cell>
        </row>
        <row r="49">
          <cell r="F49">
            <v>20130219</v>
          </cell>
          <cell r="S49">
            <v>830285</v>
          </cell>
        </row>
        <row r="50">
          <cell r="F50">
            <v>10</v>
          </cell>
          <cell r="S50">
            <v>475038</v>
          </cell>
        </row>
        <row r="52">
          <cell r="F52">
            <v>134635</v>
          </cell>
        </row>
        <row r="53">
          <cell r="S53">
            <v>0</v>
          </cell>
        </row>
        <row r="54">
          <cell r="S54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F59">
            <v>26865</v>
          </cell>
          <cell r="S59">
            <v>0</v>
          </cell>
        </row>
        <row r="60">
          <cell r="F60">
            <v>688198</v>
          </cell>
          <cell r="S60">
            <v>60336</v>
          </cell>
        </row>
        <row r="61">
          <cell r="F61">
            <v>0</v>
          </cell>
        </row>
        <row r="63">
          <cell r="F63">
            <v>10</v>
          </cell>
          <cell r="S63">
            <v>1376950.2620000001</v>
          </cell>
        </row>
        <row r="64">
          <cell r="F64">
            <v>68000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8ED0-C499-4489-9CFB-4DEE4263E9CF}">
  <dimension ref="A1:AK1004"/>
  <sheetViews>
    <sheetView tabSelected="1" workbookViewId="0">
      <selection activeCell="B1" sqref="B1:R69"/>
    </sheetView>
  </sheetViews>
  <sheetFormatPr baseColWidth="10" defaultColWidth="16" defaultRowHeight="15" customHeight="1" x14ac:dyDescent="0.3"/>
  <cols>
    <col min="1" max="1" width="12.6640625" customWidth="1"/>
    <col min="2" max="2" width="1.44140625" customWidth="1"/>
    <col min="3" max="4" width="5.5546875" customWidth="1"/>
    <col min="5" max="5" width="61.88671875" customWidth="1"/>
    <col min="6" max="6" width="21.44140625" hidden="1" customWidth="1"/>
    <col min="7" max="7" width="0.77734375" customWidth="1"/>
    <col min="8" max="8" width="21.44140625" customWidth="1"/>
    <col min="9" max="9" width="0.77734375" customWidth="1"/>
    <col min="10" max="10" width="27.109375" customWidth="1"/>
    <col min="11" max="11" width="1.44140625" customWidth="1"/>
    <col min="12" max="12" width="21.88671875" customWidth="1"/>
    <col min="13" max="13" width="1.5546875" customWidth="1"/>
    <col min="14" max="14" width="20.44140625" customWidth="1"/>
    <col min="15" max="15" width="0.77734375" customWidth="1"/>
    <col min="16" max="16" width="19.5546875" customWidth="1"/>
    <col min="17" max="17" width="20.33203125" hidden="1" customWidth="1"/>
    <col min="18" max="18" width="0.77734375" customWidth="1"/>
    <col min="19" max="21" width="17.109375" customWidth="1"/>
    <col min="22" max="22" width="8.44140625" customWidth="1"/>
    <col min="23" max="23" width="17.109375" customWidth="1"/>
    <col min="24" max="24" width="12.88671875" customWidth="1"/>
    <col min="25" max="25" width="15.109375" customWidth="1"/>
    <col min="26" max="26" width="12.88671875" customWidth="1"/>
    <col min="27" max="27" width="12.5546875" hidden="1" customWidth="1"/>
    <col min="28" max="37" width="12.6640625" hidden="1" customWidth="1"/>
  </cols>
  <sheetData>
    <row r="1" spans="1:23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2.75" customHeight="1" x14ac:dyDescent="0.35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</row>
    <row r="3" spans="1:23" ht="21.75" customHeight="1" x14ac:dyDescent="0.35">
      <c r="A3" s="1"/>
      <c r="B3" s="2"/>
      <c r="C3" s="6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</row>
    <row r="4" spans="1:23" ht="12" customHeight="1" x14ac:dyDescent="0.35">
      <c r="A4" s="1"/>
      <c r="B4" s="2"/>
      <c r="C4" s="7"/>
      <c r="D4" s="8"/>
      <c r="E4" s="8"/>
      <c r="F4" s="9"/>
      <c r="G4" s="8"/>
      <c r="H4" s="9"/>
      <c r="I4" s="8"/>
      <c r="J4" s="3"/>
      <c r="K4" s="8"/>
      <c r="L4" s="8"/>
      <c r="M4" s="8"/>
      <c r="N4" s="3"/>
      <c r="O4" s="3"/>
      <c r="P4" s="3"/>
      <c r="Q4" s="3"/>
      <c r="R4" s="3"/>
      <c r="S4" s="3"/>
    </row>
    <row r="5" spans="1:23" ht="12" customHeight="1" thickBot="1" x14ac:dyDescent="0.4">
      <c r="A5" s="1"/>
      <c r="B5" s="2"/>
      <c r="C5" s="7"/>
      <c r="D5" s="8"/>
      <c r="E5" s="8"/>
      <c r="F5" s="9"/>
      <c r="G5" s="8"/>
      <c r="H5" s="3"/>
      <c r="I5" s="8"/>
      <c r="J5" s="9"/>
      <c r="K5" s="8"/>
      <c r="L5" s="8"/>
      <c r="M5" s="8"/>
      <c r="N5" s="3"/>
      <c r="O5" s="3"/>
      <c r="P5" s="3"/>
      <c r="Q5" s="3"/>
      <c r="R5" s="3"/>
      <c r="S5" s="3"/>
    </row>
    <row r="6" spans="1:23" ht="24.75" customHeight="1" x14ac:dyDescent="0.35">
      <c r="A6" s="1"/>
      <c r="B6" s="2"/>
      <c r="C6" s="10" t="s">
        <v>2</v>
      </c>
      <c r="D6" s="11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3"/>
      <c r="P6" s="14" t="s">
        <v>8</v>
      </c>
      <c r="Q6" s="3"/>
      <c r="R6" s="3"/>
      <c r="S6" s="3"/>
    </row>
    <row r="7" spans="1:23" ht="23.25" customHeight="1" thickBot="1" x14ac:dyDescent="0.4">
      <c r="A7" s="1"/>
      <c r="B7" s="2"/>
      <c r="C7" s="15" t="s">
        <v>9</v>
      </c>
      <c r="D7" s="16" t="s">
        <v>10</v>
      </c>
      <c r="E7" s="16" t="s">
        <v>11</v>
      </c>
      <c r="F7" s="17" t="s">
        <v>12</v>
      </c>
      <c r="G7" s="13"/>
      <c r="H7" s="17" t="s">
        <v>13</v>
      </c>
      <c r="I7" s="13"/>
      <c r="J7" s="17" t="s">
        <v>14</v>
      </c>
      <c r="K7" s="13"/>
      <c r="L7" s="18" t="s">
        <v>15</v>
      </c>
      <c r="M7" s="13"/>
      <c r="N7" s="17" t="s">
        <v>16</v>
      </c>
      <c r="O7" s="3"/>
      <c r="P7" s="19" t="s">
        <v>17</v>
      </c>
      <c r="Q7" s="3"/>
      <c r="R7" s="3"/>
      <c r="S7" s="3"/>
    </row>
    <row r="8" spans="1:23" ht="8.25" customHeight="1" thickBot="1" x14ac:dyDescent="0.4">
      <c r="A8" s="1"/>
      <c r="B8" s="2"/>
      <c r="C8" s="20"/>
      <c r="D8" s="21"/>
      <c r="E8" s="22"/>
      <c r="F8" s="13"/>
      <c r="G8" s="13"/>
      <c r="H8" s="3"/>
      <c r="I8" s="13"/>
      <c r="J8" s="13"/>
      <c r="K8" s="13"/>
      <c r="L8" s="13"/>
      <c r="M8" s="13"/>
      <c r="N8" s="3"/>
      <c r="O8" s="3"/>
      <c r="P8" s="23"/>
      <c r="Q8" s="3"/>
      <c r="R8" s="3"/>
      <c r="S8" s="3"/>
    </row>
    <row r="9" spans="1:23" ht="12.75" customHeight="1" x14ac:dyDescent="0.35">
      <c r="A9" s="24"/>
      <c r="B9" s="25"/>
      <c r="C9" s="26"/>
      <c r="D9" s="27"/>
      <c r="E9" s="28" t="s">
        <v>18</v>
      </c>
      <c r="F9" s="29">
        <f>+F11+F34</f>
        <v>0</v>
      </c>
      <c r="G9" s="30"/>
      <c r="H9" s="31">
        <f>+H11+H34</f>
        <v>68184232</v>
      </c>
      <c r="I9" s="30"/>
      <c r="J9" s="31">
        <f>+J11+J34</f>
        <v>8965303.1030000001</v>
      </c>
      <c r="K9" s="32"/>
      <c r="L9" s="31">
        <f>+L11+L34</f>
        <v>43813</v>
      </c>
      <c r="M9" s="30"/>
      <c r="N9" s="31">
        <f>+N11+N34</f>
        <v>55319715.897</v>
      </c>
      <c r="O9" s="3"/>
      <c r="P9" s="33"/>
      <c r="Q9" s="34">
        <f>+N9-N36</f>
        <v>-4312460.7580000013</v>
      </c>
      <c r="R9" s="3"/>
      <c r="S9" s="34"/>
      <c r="T9" s="35"/>
    </row>
    <row r="10" spans="1:23" ht="12.75" customHeight="1" x14ac:dyDescent="0.35">
      <c r="A10" s="24"/>
      <c r="B10" s="25"/>
      <c r="C10" s="36"/>
      <c r="D10" s="37"/>
      <c r="E10" s="38"/>
      <c r="F10" s="39"/>
      <c r="G10" s="30"/>
      <c r="H10" s="40"/>
      <c r="I10" s="30"/>
      <c r="J10" s="41"/>
      <c r="K10" s="32"/>
      <c r="L10" s="41"/>
      <c r="M10" s="30"/>
      <c r="N10" s="40"/>
      <c r="O10" s="3"/>
      <c r="P10" s="42"/>
      <c r="Q10" s="3"/>
      <c r="R10" s="3"/>
      <c r="S10" s="34"/>
    </row>
    <row r="11" spans="1:23" ht="12.75" customHeight="1" x14ac:dyDescent="0.35">
      <c r="A11" s="24"/>
      <c r="B11" s="25"/>
      <c r="C11" s="36"/>
      <c r="D11" s="37"/>
      <c r="E11" s="43" t="s">
        <v>19</v>
      </c>
      <c r="F11" s="39">
        <f>+F13+F20+F21+F24+F26+F33</f>
        <v>0</v>
      </c>
      <c r="G11" s="30"/>
      <c r="H11" s="41">
        <f>+H13+H18+H20+H21+H24+H26+H33+H31</f>
        <v>68184222</v>
      </c>
      <c r="I11" s="30"/>
      <c r="J11" s="41">
        <f>+J13+J18+J20+J21+J24+J26+J33+J31</f>
        <v>6076440.1559999995</v>
      </c>
      <c r="K11" s="32"/>
      <c r="L11" s="41">
        <f>+L13+L18+L20+L21+L24+L26+L33+L31</f>
        <v>43813</v>
      </c>
      <c r="M11" s="30"/>
      <c r="N11" s="41">
        <f>+N13+N18+N20+N21+N24+N26+N33+N31</f>
        <v>58208568.843999997</v>
      </c>
      <c r="O11" s="3"/>
      <c r="P11" s="44">
        <f>(J11+L11)/H11</f>
        <v>8.9760548356773787E-2</v>
      </c>
      <c r="Q11" s="34">
        <f t="shared" ref="Q11:Q16" si="0">+J11+L11</f>
        <v>6120253.1559999995</v>
      </c>
      <c r="R11" s="3"/>
      <c r="S11" s="3"/>
      <c r="T11" s="35"/>
      <c r="W11" s="35"/>
    </row>
    <row r="12" spans="1:23" ht="12.75" customHeight="1" x14ac:dyDescent="0.35">
      <c r="A12" s="24"/>
      <c r="B12" s="25"/>
      <c r="C12" s="36"/>
      <c r="D12" s="13"/>
      <c r="E12" s="43"/>
      <c r="F12" s="39"/>
      <c r="G12" s="30"/>
      <c r="H12" s="40"/>
      <c r="I12" s="30"/>
      <c r="J12" s="41"/>
      <c r="K12" s="32"/>
      <c r="L12" s="40"/>
      <c r="M12" s="30"/>
      <c r="N12" s="40"/>
      <c r="O12" s="3"/>
      <c r="P12" s="42"/>
      <c r="Q12" s="34">
        <f t="shared" si="0"/>
        <v>0</v>
      </c>
      <c r="R12" s="3"/>
      <c r="S12" s="3"/>
      <c r="W12" s="35"/>
    </row>
    <row r="13" spans="1:23" ht="12.75" customHeight="1" x14ac:dyDescent="0.35">
      <c r="A13" s="24"/>
      <c r="B13" s="25"/>
      <c r="C13" s="45" t="s">
        <v>20</v>
      </c>
      <c r="D13" s="46" t="s">
        <v>21</v>
      </c>
      <c r="E13" s="43" t="s">
        <v>22</v>
      </c>
      <c r="F13" s="47">
        <f>SUM(F16)</f>
        <v>0</v>
      </c>
      <c r="G13" s="48"/>
      <c r="H13" s="41">
        <f>SUM(H14:H17)</f>
        <v>47754593</v>
      </c>
      <c r="I13" s="48"/>
      <c r="J13" s="41">
        <f>SUM(J14:J17)</f>
        <v>3758227.835</v>
      </c>
      <c r="K13" s="49"/>
      <c r="L13" s="41">
        <f>SUM(L14:L17)</f>
        <v>0</v>
      </c>
      <c r="M13" s="48"/>
      <c r="N13" s="41">
        <f>SUM(N14:N17)</f>
        <v>40140965.164999999</v>
      </c>
      <c r="O13" s="3"/>
      <c r="P13" s="44">
        <f t="shared" ref="P13:P17" si="1">(J13+L13)/H13</f>
        <v>7.8698772178835238E-2</v>
      </c>
      <c r="Q13" s="34">
        <f t="shared" si="0"/>
        <v>3758227.835</v>
      </c>
      <c r="R13" s="3"/>
      <c r="S13" s="34"/>
    </row>
    <row r="14" spans="1:23" ht="12.75" customHeight="1" x14ac:dyDescent="0.35">
      <c r="A14" s="24"/>
      <c r="B14" s="25"/>
      <c r="C14" s="50"/>
      <c r="D14" s="51" t="s">
        <v>23</v>
      </c>
      <c r="E14" s="52" t="s">
        <v>24</v>
      </c>
      <c r="F14" s="53">
        <f>+[1]detallado!R8</f>
        <v>0</v>
      </c>
      <c r="G14" s="48"/>
      <c r="H14" s="54">
        <f>+[1]detallado!F8</f>
        <v>39697911</v>
      </c>
      <c r="I14" s="48"/>
      <c r="J14" s="54">
        <f>+[1]detallado!S8</f>
        <v>3735607</v>
      </c>
      <c r="K14" s="49"/>
      <c r="L14" s="54"/>
      <c r="M14" s="48"/>
      <c r="N14" s="54">
        <f t="shared" ref="N14:N16" si="2">+H14-J14</f>
        <v>35962304</v>
      </c>
      <c r="O14" s="3"/>
      <c r="P14" s="55">
        <f t="shared" si="1"/>
        <v>9.4100845759868823E-2</v>
      </c>
      <c r="Q14" s="34">
        <f t="shared" si="0"/>
        <v>3735607</v>
      </c>
      <c r="R14" s="3"/>
      <c r="S14" s="3"/>
    </row>
    <row r="15" spans="1:23" ht="12.75" customHeight="1" x14ac:dyDescent="0.35">
      <c r="A15" s="24"/>
      <c r="B15" s="25"/>
      <c r="C15" s="50"/>
      <c r="D15" s="51" t="s">
        <v>25</v>
      </c>
      <c r="E15" s="52" t="s">
        <v>26</v>
      </c>
      <c r="F15" s="53"/>
      <c r="G15" s="48"/>
      <c r="H15" s="54">
        <f>+[1]detallado!F9</f>
        <v>3855400</v>
      </c>
      <c r="I15" s="48"/>
      <c r="J15" s="54"/>
      <c r="K15" s="49"/>
      <c r="L15" s="54"/>
      <c r="M15" s="48"/>
      <c r="N15" s="54"/>
      <c r="O15" s="3"/>
      <c r="P15" s="55"/>
      <c r="Q15" s="34"/>
      <c r="R15" s="3"/>
      <c r="S15" s="3"/>
    </row>
    <row r="16" spans="1:23" ht="12.75" customHeight="1" x14ac:dyDescent="0.35">
      <c r="A16" s="24"/>
      <c r="B16" s="25"/>
      <c r="C16" s="50"/>
      <c r="D16" s="51">
        <v>140</v>
      </c>
      <c r="E16" s="52" t="s">
        <v>27</v>
      </c>
      <c r="F16" s="53">
        <f>+[1]detallado!R10</f>
        <v>0</v>
      </c>
      <c r="G16" s="48"/>
      <c r="H16" s="54">
        <f>+[1]detallado!F10</f>
        <v>4201272</v>
      </c>
      <c r="I16" s="48"/>
      <c r="J16" s="54">
        <f>+[1]detallado!S10</f>
        <v>0</v>
      </c>
      <c r="K16" s="49"/>
      <c r="L16" s="54"/>
      <c r="M16" s="48"/>
      <c r="N16" s="54">
        <f t="shared" si="2"/>
        <v>4201272</v>
      </c>
      <c r="O16" s="3"/>
      <c r="P16" s="55">
        <f t="shared" si="1"/>
        <v>0</v>
      </c>
      <c r="Q16" s="34">
        <f t="shared" si="0"/>
        <v>0</v>
      </c>
      <c r="R16" s="3"/>
      <c r="S16" s="3"/>
    </row>
    <row r="17" spans="1:21" ht="12.75" customHeight="1" x14ac:dyDescent="0.35">
      <c r="A17" s="24"/>
      <c r="B17" s="25"/>
      <c r="C17" s="50"/>
      <c r="D17" s="56" t="str">
        <f>+[1]detallado!D11</f>
        <v>201</v>
      </c>
      <c r="E17" s="52" t="str">
        <f>+[1]detallado!E11</f>
        <v>Recuperación de Licencias Médicas - FONASA</v>
      </c>
      <c r="F17" s="53"/>
      <c r="G17" s="48"/>
      <c r="H17" s="54">
        <f>+[1]detallado!F11</f>
        <v>10</v>
      </c>
      <c r="I17" s="48"/>
      <c r="J17" s="54">
        <f>+[1]detallado!S11-L17</f>
        <v>22620.834999999999</v>
      </c>
      <c r="K17" s="49"/>
      <c r="L17" s="54"/>
      <c r="M17" s="48"/>
      <c r="N17" s="54">
        <f>+H17-J17-L17</f>
        <v>-22610.834999999999</v>
      </c>
      <c r="O17" s="3"/>
      <c r="P17" s="55">
        <f t="shared" si="1"/>
        <v>2262.0834999999997</v>
      </c>
      <c r="Q17" s="34"/>
      <c r="R17" s="3"/>
      <c r="S17" s="3"/>
      <c r="T17" s="35"/>
    </row>
    <row r="18" spans="1:21" ht="12.75" customHeight="1" x14ac:dyDescent="0.35">
      <c r="A18" s="24"/>
      <c r="B18" s="25"/>
      <c r="C18" s="45" t="s">
        <v>28</v>
      </c>
      <c r="D18" s="57"/>
      <c r="E18" s="43" t="s">
        <v>29</v>
      </c>
      <c r="F18" s="47">
        <f>SUM(F20)</f>
        <v>0</v>
      </c>
      <c r="G18" s="48"/>
      <c r="H18" s="41">
        <f>+[1]detallado!F12</f>
        <v>0</v>
      </c>
      <c r="I18" s="48"/>
      <c r="J18" s="41">
        <f>+J19</f>
        <v>34347.755000000005</v>
      </c>
      <c r="K18" s="49"/>
      <c r="L18" s="41">
        <f>+L19</f>
        <v>0</v>
      </c>
      <c r="M18" s="48"/>
      <c r="N18" s="41">
        <f>SUM(N19)</f>
        <v>-34347.755000000005</v>
      </c>
      <c r="O18" s="3"/>
      <c r="P18" s="44"/>
      <c r="Q18" s="34">
        <f t="shared" ref="Q18:Q30" si="3">+J18+L18</f>
        <v>34347.755000000005</v>
      </c>
      <c r="R18" s="3"/>
      <c r="S18" s="34"/>
    </row>
    <row r="19" spans="1:21" ht="12.75" customHeight="1" x14ac:dyDescent="0.35">
      <c r="A19" s="24"/>
      <c r="B19" s="25"/>
      <c r="C19" s="50"/>
      <c r="D19" s="51" t="s">
        <v>30</v>
      </c>
      <c r="E19" s="52" t="s">
        <v>31</v>
      </c>
      <c r="F19" s="53">
        <f>+[1]detallado!R13</f>
        <v>0</v>
      </c>
      <c r="G19" s="48"/>
      <c r="H19" s="54">
        <f>+[1]detallado!F13</f>
        <v>0</v>
      </c>
      <c r="I19" s="48"/>
      <c r="J19" s="54">
        <f>+[1]detallado!S13</f>
        <v>34347.755000000005</v>
      </c>
      <c r="K19" s="49"/>
      <c r="L19" s="54"/>
      <c r="M19" s="48"/>
      <c r="N19" s="54">
        <f t="shared" ref="N19:N20" si="4">+H19-J19</f>
        <v>-34347.755000000005</v>
      </c>
      <c r="O19" s="3"/>
      <c r="P19" s="55"/>
      <c r="Q19" s="34">
        <f t="shared" si="3"/>
        <v>34347.755000000005</v>
      </c>
      <c r="R19" s="3"/>
      <c r="S19" s="3"/>
      <c r="T19" s="35"/>
    </row>
    <row r="20" spans="1:21" ht="12.75" customHeight="1" x14ac:dyDescent="0.35">
      <c r="A20" s="58"/>
      <c r="B20" s="59"/>
      <c r="C20" s="45" t="s">
        <v>32</v>
      </c>
      <c r="D20" s="57"/>
      <c r="E20" s="43" t="s">
        <v>33</v>
      </c>
      <c r="F20" s="60">
        <f>+[1]detallado!R14</f>
        <v>0</v>
      </c>
      <c r="G20" s="48"/>
      <c r="H20" s="61">
        <f>+[1]detallado!F14</f>
        <v>0</v>
      </c>
      <c r="I20" s="48"/>
      <c r="J20" s="61">
        <f>+[1]detallado!S14</f>
        <v>0</v>
      </c>
      <c r="K20" s="49"/>
      <c r="L20" s="61"/>
      <c r="M20" s="48"/>
      <c r="N20" s="61">
        <f t="shared" si="4"/>
        <v>0</v>
      </c>
      <c r="O20" s="3"/>
      <c r="P20" s="55"/>
      <c r="Q20" s="34">
        <f t="shared" si="3"/>
        <v>0</v>
      </c>
      <c r="R20" s="3"/>
      <c r="S20" s="3"/>
    </row>
    <row r="21" spans="1:21" ht="12.75" customHeight="1" x14ac:dyDescent="0.35">
      <c r="A21" s="58"/>
      <c r="B21" s="59"/>
      <c r="C21" s="45" t="s">
        <v>34</v>
      </c>
      <c r="D21" s="57"/>
      <c r="E21" s="43" t="s">
        <v>35</v>
      </c>
      <c r="F21" s="39">
        <f>SUM(F22:F23)</f>
        <v>0</v>
      </c>
      <c r="G21" s="30"/>
      <c r="H21" s="41">
        <f>SUM(H22:H23)</f>
        <v>183011</v>
      </c>
      <c r="I21" s="30"/>
      <c r="J21" s="41">
        <f>SUM(J22:J23)</f>
        <v>574355.56599999999</v>
      </c>
      <c r="K21" s="32"/>
      <c r="L21" s="41">
        <f>SUM(L22:L23)</f>
        <v>0</v>
      </c>
      <c r="M21" s="30"/>
      <c r="N21" s="41">
        <f>SUM(N22:N23)</f>
        <v>-391344.56600000005</v>
      </c>
      <c r="O21" s="3"/>
      <c r="P21" s="44">
        <f t="shared" ref="P21:P24" si="5">(J21+L21)/H21</f>
        <v>3.1383663604919922</v>
      </c>
      <c r="Q21" s="34">
        <f t="shared" si="3"/>
        <v>574355.56599999999</v>
      </c>
      <c r="R21" s="3"/>
      <c r="S21" s="34"/>
    </row>
    <row r="22" spans="1:21" ht="12.75" customHeight="1" x14ac:dyDescent="0.35">
      <c r="A22" s="1"/>
      <c r="B22" s="2"/>
      <c r="C22" s="20"/>
      <c r="D22" s="46" t="s">
        <v>36</v>
      </c>
      <c r="E22" s="62" t="s">
        <v>37</v>
      </c>
      <c r="F22" s="53">
        <f>+[1]detallado!R16</f>
        <v>0</v>
      </c>
      <c r="G22" s="63"/>
      <c r="H22" s="54">
        <f>+[1]detallado!F16</f>
        <v>134625</v>
      </c>
      <c r="I22" s="63"/>
      <c r="J22" s="54">
        <f>+[1]detallado!S16-L22</f>
        <v>57191.998999999996</v>
      </c>
      <c r="K22" s="64"/>
      <c r="L22" s="54"/>
      <c r="M22" s="63"/>
      <c r="N22" s="54">
        <f t="shared" ref="N22:N23" si="6">+H22-J22-L22</f>
        <v>77433.001000000004</v>
      </c>
      <c r="O22" s="3"/>
      <c r="P22" s="55">
        <f t="shared" si="5"/>
        <v>0.42482450510677805</v>
      </c>
      <c r="Q22" s="34">
        <f t="shared" si="3"/>
        <v>57191.998999999996</v>
      </c>
      <c r="R22" s="3"/>
      <c r="S22" s="3"/>
      <c r="T22" s="35"/>
      <c r="U22" s="35"/>
    </row>
    <row r="23" spans="1:21" ht="18.75" customHeight="1" x14ac:dyDescent="0.35">
      <c r="A23" s="1"/>
      <c r="B23" s="2"/>
      <c r="C23" s="20"/>
      <c r="D23" s="57">
        <v>99</v>
      </c>
      <c r="E23" s="62" t="s">
        <v>38</v>
      </c>
      <c r="F23" s="53">
        <f>+[1]detallado!R17</f>
        <v>0</v>
      </c>
      <c r="G23" s="63"/>
      <c r="H23" s="54">
        <f>+[1]detallado!F17</f>
        <v>48386</v>
      </c>
      <c r="I23" s="63"/>
      <c r="J23" s="54">
        <f>+[1]detallado!S17</f>
        <v>517163.56700000004</v>
      </c>
      <c r="K23" s="64"/>
      <c r="L23" s="54"/>
      <c r="M23" s="63"/>
      <c r="N23" s="54">
        <f t="shared" si="6"/>
        <v>-468777.56700000004</v>
      </c>
      <c r="O23" s="3"/>
      <c r="P23" s="55">
        <f t="shared" si="5"/>
        <v>10.68828931922457</v>
      </c>
      <c r="Q23" s="34">
        <f t="shared" si="3"/>
        <v>517163.56700000004</v>
      </c>
      <c r="R23" s="3"/>
      <c r="S23" s="3"/>
      <c r="T23" s="35"/>
    </row>
    <row r="24" spans="1:21" ht="12.75" customHeight="1" x14ac:dyDescent="0.35">
      <c r="A24" s="58"/>
      <c r="B24" s="59"/>
      <c r="C24" s="45" t="s">
        <v>39</v>
      </c>
      <c r="D24" s="57"/>
      <c r="E24" s="43" t="s">
        <v>40</v>
      </c>
      <c r="F24" s="60">
        <f>+[1]detallado!R18</f>
        <v>0</v>
      </c>
      <c r="G24" s="48"/>
      <c r="H24" s="41">
        <f>+H25</f>
        <v>20246618</v>
      </c>
      <c r="I24" s="48"/>
      <c r="J24" s="61">
        <f>+[1]detallado!S18</f>
        <v>1677954</v>
      </c>
      <c r="K24" s="49"/>
      <c r="L24" s="61"/>
      <c r="M24" s="48"/>
      <c r="N24" s="61">
        <f>+H24-J24</f>
        <v>18568664</v>
      </c>
      <c r="O24" s="3"/>
      <c r="P24" s="44">
        <f t="shared" si="5"/>
        <v>8.287576720220631E-2</v>
      </c>
      <c r="Q24" s="34">
        <f t="shared" si="3"/>
        <v>1677954</v>
      </c>
      <c r="R24" s="3"/>
      <c r="S24" s="34"/>
    </row>
    <row r="25" spans="1:21" ht="12.75" customHeight="1" x14ac:dyDescent="0.35">
      <c r="A25" s="58"/>
      <c r="B25" s="59"/>
      <c r="C25" s="45"/>
      <c r="D25" s="46" t="s">
        <v>36</v>
      </c>
      <c r="E25" s="43" t="s">
        <v>41</v>
      </c>
      <c r="F25" s="60"/>
      <c r="G25" s="48"/>
      <c r="H25" s="54">
        <f>+[1]detallado!F19</f>
        <v>20246618</v>
      </c>
      <c r="I25" s="48"/>
      <c r="J25" s="54">
        <f>+[1]detallado!G19</f>
        <v>0</v>
      </c>
      <c r="K25" s="49"/>
      <c r="L25" s="61"/>
      <c r="M25" s="48"/>
      <c r="N25" s="61"/>
      <c r="O25" s="3"/>
      <c r="P25" s="44"/>
      <c r="Q25" s="34"/>
      <c r="R25" s="3"/>
      <c r="S25" s="34"/>
    </row>
    <row r="26" spans="1:21" ht="12.75" customHeight="1" x14ac:dyDescent="0.35">
      <c r="A26" s="58"/>
      <c r="B26" s="59"/>
      <c r="C26" s="50">
        <v>10</v>
      </c>
      <c r="D26" s="57"/>
      <c r="E26" s="43" t="s">
        <v>42</v>
      </c>
      <c r="F26" s="60">
        <f>SUM(F27:F30)</f>
        <v>0</v>
      </c>
      <c r="G26" s="48"/>
      <c r="H26" s="61">
        <f>SUM(H27:H30)</f>
        <v>0</v>
      </c>
      <c r="I26" s="48"/>
      <c r="J26" s="61">
        <f>SUM(J27:J30)</f>
        <v>0</v>
      </c>
      <c r="K26" s="49"/>
      <c r="L26" s="61">
        <f>SUM(L27:L30)</f>
        <v>0</v>
      </c>
      <c r="M26" s="48"/>
      <c r="N26" s="61">
        <f>SUM(N27:N30)</f>
        <v>0</v>
      </c>
      <c r="O26" s="3"/>
      <c r="P26" s="55"/>
      <c r="Q26" s="34">
        <f t="shared" si="3"/>
        <v>0</v>
      </c>
      <c r="R26" s="3"/>
      <c r="S26" s="3"/>
      <c r="T26" s="35"/>
    </row>
    <row r="27" spans="1:21" ht="12.75" customHeight="1" x14ac:dyDescent="0.35">
      <c r="A27" s="58"/>
      <c r="B27" s="59"/>
      <c r="C27" s="50"/>
      <c r="D27" s="46" t="s">
        <v>36</v>
      </c>
      <c r="E27" s="62" t="s">
        <v>43</v>
      </c>
      <c r="F27" s="53">
        <f>+[1]detallado!R21</f>
        <v>0</v>
      </c>
      <c r="G27" s="48"/>
      <c r="H27" s="54">
        <f>+[1]detallado!F21</f>
        <v>0</v>
      </c>
      <c r="I27" s="48"/>
      <c r="J27" s="54">
        <f>+[1]detallado!S21</f>
        <v>0</v>
      </c>
      <c r="K27" s="49"/>
      <c r="L27" s="54"/>
      <c r="M27" s="48"/>
      <c r="N27" s="54">
        <f t="shared" ref="N27:N30" si="7">+H27-J27</f>
        <v>0</v>
      </c>
      <c r="O27" s="3"/>
      <c r="P27" s="55"/>
      <c r="Q27" s="34">
        <f t="shared" si="3"/>
        <v>0</v>
      </c>
      <c r="R27" s="3"/>
      <c r="S27" s="3"/>
    </row>
    <row r="28" spans="1:21" ht="12.75" customHeight="1" x14ac:dyDescent="0.35">
      <c r="A28" s="58"/>
      <c r="B28" s="59"/>
      <c r="C28" s="50"/>
      <c r="D28" s="46" t="s">
        <v>44</v>
      </c>
      <c r="E28" s="62" t="s">
        <v>45</v>
      </c>
      <c r="F28" s="53">
        <f>+[1]detallado!R23</f>
        <v>0</v>
      </c>
      <c r="G28" s="48"/>
      <c r="H28" s="54">
        <f>+[1]detallado!F23</f>
        <v>0</v>
      </c>
      <c r="I28" s="48"/>
      <c r="J28" s="54">
        <f>+[1]detallado!S23</f>
        <v>0</v>
      </c>
      <c r="K28" s="49"/>
      <c r="L28" s="54"/>
      <c r="M28" s="48"/>
      <c r="N28" s="54">
        <f t="shared" si="7"/>
        <v>0</v>
      </c>
      <c r="O28" s="3"/>
      <c r="P28" s="55"/>
      <c r="Q28" s="34">
        <f t="shared" si="3"/>
        <v>0</v>
      </c>
      <c r="R28" s="3"/>
      <c r="S28" s="3"/>
    </row>
    <row r="29" spans="1:21" ht="12.75" customHeight="1" x14ac:dyDescent="0.35">
      <c r="A29" s="58"/>
      <c r="B29" s="59"/>
      <c r="C29" s="50"/>
      <c r="D29" s="46" t="s">
        <v>46</v>
      </c>
      <c r="E29" s="62" t="s">
        <v>47</v>
      </c>
      <c r="F29" s="53">
        <f>+[1]detallado!R24</f>
        <v>0</v>
      </c>
      <c r="G29" s="48"/>
      <c r="H29" s="54">
        <f>+[1]detallado!F24</f>
        <v>0</v>
      </c>
      <c r="I29" s="48"/>
      <c r="J29" s="54">
        <f>+[1]detallado!S24</f>
        <v>0</v>
      </c>
      <c r="K29" s="49"/>
      <c r="L29" s="54"/>
      <c r="M29" s="48"/>
      <c r="N29" s="54">
        <f t="shared" si="7"/>
        <v>0</v>
      </c>
      <c r="O29" s="3"/>
      <c r="P29" s="55"/>
      <c r="Q29" s="34">
        <f t="shared" si="3"/>
        <v>0</v>
      </c>
      <c r="R29" s="3"/>
      <c r="S29" s="3"/>
    </row>
    <row r="30" spans="1:21" ht="12.75" customHeight="1" x14ac:dyDescent="0.35">
      <c r="A30" s="58"/>
      <c r="B30" s="59"/>
      <c r="C30" s="50"/>
      <c r="D30" s="57">
        <v>99</v>
      </c>
      <c r="E30" s="62" t="s">
        <v>48</v>
      </c>
      <c r="F30" s="53">
        <f>+[1]detallado!R26</f>
        <v>0</v>
      </c>
      <c r="G30" s="48"/>
      <c r="H30" s="54">
        <f>+[1]detallado!F26</f>
        <v>0</v>
      </c>
      <c r="I30" s="48"/>
      <c r="J30" s="54">
        <f>+[1]detallado!S26</f>
        <v>0</v>
      </c>
      <c r="K30" s="49"/>
      <c r="L30" s="54"/>
      <c r="M30" s="48"/>
      <c r="N30" s="54">
        <f t="shared" si="7"/>
        <v>0</v>
      </c>
      <c r="O30" s="3"/>
      <c r="P30" s="55"/>
      <c r="Q30" s="34">
        <f t="shared" si="3"/>
        <v>0</v>
      </c>
      <c r="R30" s="3"/>
      <c r="S30" s="3"/>
    </row>
    <row r="31" spans="1:21" ht="12.75" customHeight="1" x14ac:dyDescent="0.35">
      <c r="A31" s="58"/>
      <c r="B31" s="59"/>
      <c r="C31" s="50">
        <v>12</v>
      </c>
      <c r="D31" s="57"/>
      <c r="E31" s="62" t="str">
        <f>+[1]detallado!E27</f>
        <v>RECUPERACION DE PRESTAMOS</v>
      </c>
      <c r="F31" s="53"/>
      <c r="G31" s="48"/>
      <c r="H31" s="65">
        <f>+H32</f>
        <v>0</v>
      </c>
      <c r="I31" s="48"/>
      <c r="J31" s="61">
        <f>+J32</f>
        <v>31555</v>
      </c>
      <c r="K31" s="49"/>
      <c r="L31" s="65">
        <f>+L32</f>
        <v>43813</v>
      </c>
      <c r="M31" s="48"/>
      <c r="N31" s="54">
        <f>+N32</f>
        <v>-75368</v>
      </c>
      <c r="O31" s="3"/>
      <c r="P31" s="55"/>
      <c r="Q31" s="34"/>
      <c r="R31" s="3"/>
      <c r="S31" s="34"/>
    </row>
    <row r="32" spans="1:21" ht="12.75" customHeight="1" x14ac:dyDescent="0.35">
      <c r="A32" s="58"/>
      <c r="B32" s="59"/>
      <c r="C32" s="50"/>
      <c r="D32" s="57">
        <v>10</v>
      </c>
      <c r="E32" s="62" t="str">
        <f>+[1]detallado!E28</f>
        <v>Ingresos por Percibir</v>
      </c>
      <c r="F32" s="53"/>
      <c r="G32" s="48"/>
      <c r="H32" s="54">
        <f>+[1]detallado!F28</f>
        <v>0</v>
      </c>
      <c r="I32" s="48"/>
      <c r="J32" s="54">
        <f>+[1]detallado!S28</f>
        <v>31555</v>
      </c>
      <c r="K32" s="49"/>
      <c r="L32" s="54">
        <v>43813</v>
      </c>
      <c r="M32" s="48"/>
      <c r="N32" s="54">
        <f>+H32-J32-L32</f>
        <v>-75368</v>
      </c>
      <c r="O32" s="3"/>
      <c r="P32" s="55"/>
      <c r="Q32" s="34"/>
      <c r="R32" s="3"/>
      <c r="S32" s="66">
        <v>75367535</v>
      </c>
      <c r="T32" s="35"/>
      <c r="U32" s="35"/>
    </row>
    <row r="33" spans="1:23" ht="12.75" customHeight="1" x14ac:dyDescent="0.35">
      <c r="A33" s="58"/>
      <c r="B33" s="59"/>
      <c r="C33" s="50">
        <v>13</v>
      </c>
      <c r="D33" s="57"/>
      <c r="E33" s="43" t="s">
        <v>49</v>
      </c>
      <c r="F33" s="60">
        <f>+[1]detallado!R29</f>
        <v>0</v>
      </c>
      <c r="G33" s="48"/>
      <c r="H33" s="61">
        <f>+[1]detallado!F29</f>
        <v>0</v>
      </c>
      <c r="I33" s="48"/>
      <c r="J33" s="61">
        <f>+[1]detallado!S30</f>
        <v>0</v>
      </c>
      <c r="K33" s="49"/>
      <c r="L33" s="61"/>
      <c r="M33" s="48"/>
      <c r="N33" s="61">
        <f t="shared" ref="N33:N34" si="8">+H33-J33</f>
        <v>0</v>
      </c>
      <c r="O33" s="3"/>
      <c r="P33" s="55"/>
      <c r="Q33" s="34">
        <f t="shared" ref="Q33:Q42" si="9">+J33+L33</f>
        <v>0</v>
      </c>
      <c r="R33" s="3"/>
      <c r="S33" s="34"/>
      <c r="U33" s="67"/>
    </row>
    <row r="34" spans="1:23" ht="12.75" customHeight="1" x14ac:dyDescent="0.35">
      <c r="A34" s="58"/>
      <c r="B34" s="59"/>
      <c r="C34" s="50">
        <v>15</v>
      </c>
      <c r="D34" s="57"/>
      <c r="E34" s="43" t="s">
        <v>50</v>
      </c>
      <c r="F34" s="60">
        <f>+[1]detallado!R32</f>
        <v>0</v>
      </c>
      <c r="G34" s="48"/>
      <c r="H34" s="61">
        <f>+[1]detallado!F32</f>
        <v>10</v>
      </c>
      <c r="I34" s="48"/>
      <c r="J34" s="61">
        <f>+[1]detallado!S32</f>
        <v>2888862.9470000002</v>
      </c>
      <c r="K34" s="49"/>
      <c r="L34" s="61"/>
      <c r="M34" s="48"/>
      <c r="N34" s="61">
        <f t="shared" si="8"/>
        <v>-2888852.9470000002</v>
      </c>
      <c r="O34" s="3"/>
      <c r="P34" s="55"/>
      <c r="Q34" s="34">
        <f t="shared" si="9"/>
        <v>2888862.9470000002</v>
      </c>
      <c r="R34" s="3"/>
      <c r="S34" s="34"/>
      <c r="U34" s="68"/>
    </row>
    <row r="35" spans="1:23" ht="12.75" customHeight="1" thickBot="1" x14ac:dyDescent="0.4">
      <c r="A35" s="58"/>
      <c r="B35" s="59"/>
      <c r="C35" s="69"/>
      <c r="D35" s="70"/>
      <c r="E35" s="71"/>
      <c r="F35" s="72"/>
      <c r="G35" s="48"/>
      <c r="H35" s="73"/>
      <c r="I35" s="48"/>
      <c r="J35" s="74"/>
      <c r="K35" s="49"/>
      <c r="L35" s="40"/>
      <c r="M35" s="48"/>
      <c r="N35" s="73"/>
      <c r="O35" s="3"/>
      <c r="P35" s="75"/>
      <c r="Q35" s="34">
        <f t="shared" si="9"/>
        <v>0</v>
      </c>
      <c r="R35" s="3"/>
      <c r="S35" s="3"/>
      <c r="T35" s="35"/>
      <c r="U35" s="68"/>
    </row>
    <row r="36" spans="1:23" ht="12.75" customHeight="1" x14ac:dyDescent="0.35">
      <c r="A36" s="24"/>
      <c r="B36" s="25"/>
      <c r="C36" s="36"/>
      <c r="D36" s="37"/>
      <c r="E36" s="76" t="s">
        <v>51</v>
      </c>
      <c r="F36" s="39" t="e">
        <f>F38+F68</f>
        <v>#REF!</v>
      </c>
      <c r="G36" s="30"/>
      <c r="H36" s="41">
        <f>H38+H68</f>
        <v>68184232</v>
      </c>
      <c r="I36" s="30"/>
      <c r="J36" s="41">
        <f>J38+J68</f>
        <v>8965303.1030000001</v>
      </c>
      <c r="K36" s="32"/>
      <c r="L36" s="31">
        <f>L38+L40+L41+L42+L45+L55+L59</f>
        <v>2261564</v>
      </c>
      <c r="M36" s="30"/>
      <c r="N36" s="41">
        <f>N38+N68</f>
        <v>59632176.655000001</v>
      </c>
      <c r="O36" s="3"/>
      <c r="P36" s="44"/>
      <c r="Q36" s="34">
        <f t="shared" si="9"/>
        <v>11226867.103</v>
      </c>
      <c r="R36" s="3"/>
      <c r="S36" s="34"/>
    </row>
    <row r="37" spans="1:23" ht="12.75" customHeight="1" x14ac:dyDescent="0.35">
      <c r="A37" s="24"/>
      <c r="B37" s="25"/>
      <c r="C37" s="36"/>
      <c r="D37" s="37"/>
      <c r="E37" s="38"/>
      <c r="F37" s="39"/>
      <c r="G37" s="30"/>
      <c r="H37" s="40"/>
      <c r="I37" s="30"/>
      <c r="J37" s="41"/>
      <c r="K37" s="32"/>
      <c r="L37" s="40"/>
      <c r="M37" s="30"/>
      <c r="N37" s="40"/>
      <c r="O37" s="3"/>
      <c r="P37" s="77"/>
      <c r="Q37" s="34">
        <f t="shared" si="9"/>
        <v>0</v>
      </c>
      <c r="R37" s="3"/>
      <c r="S37" s="3"/>
    </row>
    <row r="38" spans="1:23" ht="12.75" customHeight="1" x14ac:dyDescent="0.35">
      <c r="A38" s="24"/>
      <c r="B38" s="25"/>
      <c r="C38" s="50"/>
      <c r="D38" s="57"/>
      <c r="E38" s="43" t="s">
        <v>52</v>
      </c>
      <c r="F38" s="60" t="e">
        <f>F40+F41+F42+F45+F59+F66+F57+F58+#REF!</f>
        <v>#REF!</v>
      </c>
      <c r="G38" s="48"/>
      <c r="H38" s="61">
        <f>H40+H41+H42+H45+H59+H65+H57+H58+H55+H66</f>
        <v>68116232</v>
      </c>
      <c r="I38" s="48"/>
      <c r="J38" s="61">
        <f>J40+J41+J42+J45+J59+J57+J58+J55+J66</f>
        <v>6623110.7240000004</v>
      </c>
      <c r="K38" s="49"/>
      <c r="L38" s="61">
        <f>L40+L41+L42+L45+L59+L57+L55+L66</f>
        <v>2123475</v>
      </c>
      <c r="M38" s="48"/>
      <c r="N38" s="61">
        <f>N40+N41+N42+N45+N59+N66+N57+N55</f>
        <v>59369646.276000001</v>
      </c>
      <c r="O38" s="3"/>
      <c r="P38" s="78">
        <f>(J38+L38)/H38</f>
        <v>0.12840677570068759</v>
      </c>
      <c r="Q38" s="34">
        <f t="shared" si="9"/>
        <v>8746585.7239999995</v>
      </c>
      <c r="R38" s="3"/>
      <c r="S38" s="79"/>
      <c r="T38" s="35"/>
      <c r="U38" s="35"/>
      <c r="V38" s="79"/>
      <c r="W38" s="35"/>
    </row>
    <row r="39" spans="1:23" ht="12.75" customHeight="1" x14ac:dyDescent="0.35">
      <c r="A39" s="24"/>
      <c r="B39" s="25"/>
      <c r="C39" s="50"/>
      <c r="D39" s="57"/>
      <c r="E39" s="43"/>
      <c r="F39" s="60"/>
      <c r="G39" s="48"/>
      <c r="H39" s="61"/>
      <c r="I39" s="48"/>
      <c r="J39" s="61"/>
      <c r="K39" s="49"/>
      <c r="L39" s="61"/>
      <c r="M39" s="48"/>
      <c r="N39" s="61"/>
      <c r="O39" s="3"/>
      <c r="P39" s="80"/>
      <c r="Q39" s="34">
        <f t="shared" si="9"/>
        <v>0</v>
      </c>
      <c r="R39" s="3"/>
      <c r="S39" s="81"/>
      <c r="T39" s="68"/>
      <c r="U39" s="35"/>
    </row>
    <row r="40" spans="1:23" ht="12.75" customHeight="1" x14ac:dyDescent="0.35">
      <c r="A40" s="24"/>
      <c r="B40" s="25"/>
      <c r="C40" s="50">
        <v>21</v>
      </c>
      <c r="D40" s="57"/>
      <c r="E40" s="43" t="s">
        <v>53</v>
      </c>
      <c r="F40" s="60">
        <f>+[1]detallado!R36</f>
        <v>0</v>
      </c>
      <c r="G40" s="48"/>
      <c r="H40" s="61">
        <f>+[1]detallado!F36</f>
        <v>12312931</v>
      </c>
      <c r="I40" s="48"/>
      <c r="J40" s="61">
        <f>+[1]detallado!S36-L40</f>
        <v>3223219.9730000002</v>
      </c>
      <c r="K40" s="49"/>
      <c r="L40" s="61">
        <v>128416</v>
      </c>
      <c r="M40" s="48"/>
      <c r="N40" s="61">
        <f t="shared" ref="N40:N42" si="10">+H40-J40-L40</f>
        <v>8961295.0269999988</v>
      </c>
      <c r="O40" s="3"/>
      <c r="P40" s="44">
        <f t="shared" ref="P40:P42" si="11">(J40+L40)/H40</f>
        <v>0.27220456063629367</v>
      </c>
      <c r="Q40" s="34">
        <f t="shared" si="9"/>
        <v>3351635.9730000002</v>
      </c>
      <c r="R40" s="3"/>
      <c r="S40" s="34"/>
      <c r="T40" s="35"/>
      <c r="U40" s="82"/>
    </row>
    <row r="41" spans="1:23" ht="12.75" customHeight="1" x14ac:dyDescent="0.35">
      <c r="A41" s="24"/>
      <c r="B41" s="25"/>
      <c r="C41" s="50">
        <v>22</v>
      </c>
      <c r="D41" s="57"/>
      <c r="E41" s="43" t="s">
        <v>54</v>
      </c>
      <c r="F41" s="60">
        <f>+[1]detallado!R37</f>
        <v>0</v>
      </c>
      <c r="G41" s="48"/>
      <c r="H41" s="61">
        <f>+[1]detallado!F37</f>
        <v>2311001</v>
      </c>
      <c r="I41" s="48"/>
      <c r="J41" s="61">
        <f>+[1]detallado!S37</f>
        <v>400885.35200000001</v>
      </c>
      <c r="K41" s="49"/>
      <c r="L41" s="61"/>
      <c r="M41" s="48"/>
      <c r="N41" s="61">
        <f t="shared" si="10"/>
        <v>1910115.648</v>
      </c>
      <c r="O41" s="3"/>
      <c r="P41" s="44">
        <f t="shared" si="11"/>
        <v>0.17346827283934538</v>
      </c>
      <c r="Q41" s="34">
        <f t="shared" si="9"/>
        <v>400885.35200000001</v>
      </c>
      <c r="R41" s="3"/>
      <c r="S41" s="34"/>
      <c r="T41" s="68"/>
      <c r="W41" s="68"/>
    </row>
    <row r="42" spans="1:23" ht="12.75" customHeight="1" x14ac:dyDescent="0.35">
      <c r="A42" s="24"/>
      <c r="B42" s="25"/>
      <c r="C42" s="50">
        <v>23</v>
      </c>
      <c r="D42" s="83"/>
      <c r="E42" s="84" t="s">
        <v>55</v>
      </c>
      <c r="F42" s="60">
        <f>+[1]detallado!R39</f>
        <v>0</v>
      </c>
      <c r="G42" s="48"/>
      <c r="H42" s="61">
        <f t="shared" ref="H42:J42" si="12">SUM(H43:H44)</f>
        <v>177477</v>
      </c>
      <c r="I42" s="60">
        <f t="shared" si="12"/>
        <v>0</v>
      </c>
      <c r="J42" s="61">
        <f t="shared" si="12"/>
        <v>154778.63699999999</v>
      </c>
      <c r="K42" s="61"/>
      <c r="L42" s="61">
        <f>SUM(L44:L44)</f>
        <v>9673</v>
      </c>
      <c r="M42" s="60"/>
      <c r="N42" s="61">
        <f t="shared" si="10"/>
        <v>13025.363000000012</v>
      </c>
      <c r="O42" s="3"/>
      <c r="P42" s="44">
        <f t="shared" si="11"/>
        <v>0.92660816331130225</v>
      </c>
      <c r="Q42" s="34">
        <f t="shared" si="9"/>
        <v>164451.63699999999</v>
      </c>
      <c r="R42" s="3"/>
      <c r="S42" s="34"/>
      <c r="T42" s="82"/>
    </row>
    <row r="43" spans="1:23" ht="12.75" customHeight="1" x14ac:dyDescent="0.35">
      <c r="A43" s="24"/>
      <c r="B43" s="25"/>
      <c r="C43" s="50"/>
      <c r="D43" s="85" t="s">
        <v>36</v>
      </c>
      <c r="E43" s="52" t="s">
        <v>56</v>
      </c>
      <c r="F43" s="60" t="s">
        <v>56</v>
      </c>
      <c r="G43" s="48"/>
      <c r="H43" s="86">
        <f>+[1]detallado!F39</f>
        <v>177477</v>
      </c>
      <c r="I43" s="87"/>
      <c r="J43" s="86">
        <f>+[1]detallado!S39</f>
        <v>42798.315000000002</v>
      </c>
      <c r="K43" s="88"/>
      <c r="L43" s="86"/>
      <c r="M43" s="87"/>
      <c r="N43" s="86">
        <f>+H43-J43-L44</f>
        <v>125005.685</v>
      </c>
      <c r="O43" s="3"/>
      <c r="P43" s="44">
        <f>(J43+L44)/H43</f>
        <v>0.29565135200617548</v>
      </c>
      <c r="Q43" s="34"/>
      <c r="R43" s="3"/>
      <c r="S43" s="81"/>
      <c r="T43" s="35"/>
      <c r="W43" s="68"/>
    </row>
    <row r="44" spans="1:23" ht="12.75" customHeight="1" x14ac:dyDescent="0.35">
      <c r="A44" s="24"/>
      <c r="B44" s="25"/>
      <c r="C44" s="50"/>
      <c r="D44" s="85" t="s">
        <v>44</v>
      </c>
      <c r="E44" s="52" t="s">
        <v>57</v>
      </c>
      <c r="F44" s="60" t="s">
        <v>57</v>
      </c>
      <c r="G44" s="48"/>
      <c r="H44" s="86">
        <f>+[1]detallado!F40</f>
        <v>0</v>
      </c>
      <c r="I44" s="87"/>
      <c r="J44" s="86">
        <f>+[1]detallado!S40-L44</f>
        <v>111980.322</v>
      </c>
      <c r="K44" s="88"/>
      <c r="L44" s="86">
        <v>9673</v>
      </c>
      <c r="M44" s="87"/>
      <c r="N44" s="86">
        <f>+H44-J44-L45</f>
        <v>-111980.322</v>
      </c>
      <c r="O44" s="3"/>
      <c r="P44" s="44"/>
      <c r="Q44" s="34"/>
      <c r="R44" s="3"/>
      <c r="S44" s="81"/>
    </row>
    <row r="45" spans="1:23" ht="12.75" customHeight="1" x14ac:dyDescent="0.35">
      <c r="A45" s="24"/>
      <c r="B45" s="25"/>
      <c r="C45" s="50">
        <v>24</v>
      </c>
      <c r="D45" s="83"/>
      <c r="E45" s="43" t="s">
        <v>22</v>
      </c>
      <c r="F45" s="60" t="e">
        <f>+F46</f>
        <v>#REF!</v>
      </c>
      <c r="G45" s="48"/>
      <c r="H45" s="61">
        <f>+H46+H49</f>
        <v>52465115</v>
      </c>
      <c r="I45" s="48"/>
      <c r="J45" s="61">
        <f>+J46+J49</f>
        <v>1406940.5</v>
      </c>
      <c r="K45" s="49"/>
      <c r="L45" s="61">
        <f>+L46+L49</f>
        <v>0</v>
      </c>
      <c r="M45" s="48"/>
      <c r="N45" s="61">
        <f>+N46+N49</f>
        <v>51058174.5</v>
      </c>
      <c r="O45" s="3"/>
      <c r="P45" s="44">
        <f t="shared" ref="P45:P54" si="13">(J45+L45)/H45</f>
        <v>2.681668571583232E-2</v>
      </c>
      <c r="Q45" s="34">
        <f t="shared" ref="Q45:Q54" si="14">+J45+L45</f>
        <v>1406940.5</v>
      </c>
      <c r="R45" s="3"/>
      <c r="S45" s="34"/>
    </row>
    <row r="46" spans="1:23" ht="12.75" customHeight="1" x14ac:dyDescent="0.35">
      <c r="A46" s="1"/>
      <c r="B46" s="2"/>
      <c r="C46" s="20"/>
      <c r="D46" s="46" t="s">
        <v>36</v>
      </c>
      <c r="E46" s="89" t="s">
        <v>58</v>
      </c>
      <c r="F46" s="90" t="e">
        <f>SUM(F47:F54)</f>
        <v>#REF!</v>
      </c>
      <c r="G46" s="91"/>
      <c r="H46" s="65">
        <f>+H47+H48</f>
        <v>4340923</v>
      </c>
      <c r="I46" s="91"/>
      <c r="J46" s="65">
        <f>+J47+J48</f>
        <v>93953.5</v>
      </c>
      <c r="K46" s="92"/>
      <c r="L46" s="65">
        <f>+L47+L48</f>
        <v>0</v>
      </c>
      <c r="M46" s="91"/>
      <c r="N46" s="65">
        <f>+N47+N48</f>
        <v>4246969.5</v>
      </c>
      <c r="O46" s="3"/>
      <c r="P46" s="44">
        <f t="shared" si="13"/>
        <v>2.1643668869500796E-2</v>
      </c>
      <c r="Q46" s="34">
        <f t="shared" si="14"/>
        <v>93953.5</v>
      </c>
      <c r="R46" s="3"/>
      <c r="S46" s="81"/>
      <c r="T46" s="93"/>
    </row>
    <row r="47" spans="1:23" ht="12.75" customHeight="1" x14ac:dyDescent="0.35">
      <c r="A47" s="1"/>
      <c r="B47" s="2"/>
      <c r="C47" s="94"/>
      <c r="D47" s="95">
        <v>131</v>
      </c>
      <c r="E47" s="52" t="s">
        <v>59</v>
      </c>
      <c r="F47" s="96">
        <f>+[1]detallado!L43</f>
        <v>0</v>
      </c>
      <c r="G47" s="63"/>
      <c r="H47" s="54">
        <f>+[1]detallado!F43</f>
        <v>3340380</v>
      </c>
      <c r="I47" s="63"/>
      <c r="J47" s="54">
        <f>+[1]detallado!S43</f>
        <v>30511.5</v>
      </c>
      <c r="K47" s="64"/>
      <c r="L47" s="54"/>
      <c r="M47" s="63"/>
      <c r="N47" s="54">
        <f>+H47-J47-L47</f>
        <v>3309868.5</v>
      </c>
      <c r="O47" s="3"/>
      <c r="P47" s="44">
        <f t="shared" si="13"/>
        <v>9.134140427137033E-3</v>
      </c>
      <c r="Q47" s="34">
        <f t="shared" si="14"/>
        <v>30511.5</v>
      </c>
      <c r="R47" s="3"/>
      <c r="S47" s="81"/>
      <c r="T47" s="35"/>
      <c r="U47" s="35"/>
    </row>
    <row r="48" spans="1:23" ht="12.75" customHeight="1" x14ac:dyDescent="0.35">
      <c r="A48" s="1"/>
      <c r="B48" s="2"/>
      <c r="C48" s="94"/>
      <c r="D48" s="95">
        <v>132</v>
      </c>
      <c r="E48" s="52" t="s">
        <v>60</v>
      </c>
      <c r="F48" s="96">
        <f>+[1]detallado!R48</f>
        <v>0</v>
      </c>
      <c r="G48" s="63"/>
      <c r="H48" s="54">
        <f>+[1]detallado!F44</f>
        <v>1000543</v>
      </c>
      <c r="I48" s="63"/>
      <c r="J48" s="54">
        <f>+[1]detallado!S44</f>
        <v>63442</v>
      </c>
      <c r="K48" s="64"/>
      <c r="L48" s="54"/>
      <c r="M48" s="63"/>
      <c r="N48" s="54">
        <f t="shared" ref="N48:N58" si="15">+H48-J48-L48</f>
        <v>937101</v>
      </c>
      <c r="O48" s="3"/>
      <c r="P48" s="44">
        <f t="shared" si="13"/>
        <v>6.3407569689658522E-2</v>
      </c>
      <c r="Q48" s="34">
        <f t="shared" si="14"/>
        <v>63442</v>
      </c>
      <c r="R48" s="3"/>
      <c r="S48" s="81"/>
      <c r="T48" s="93"/>
    </row>
    <row r="49" spans="1:37" ht="12.75" customHeight="1" x14ac:dyDescent="0.35">
      <c r="A49" s="1"/>
      <c r="B49" s="2"/>
      <c r="C49" s="94"/>
      <c r="D49" s="97" t="s">
        <v>34</v>
      </c>
      <c r="E49" s="98" t="s">
        <v>61</v>
      </c>
      <c r="F49" s="96"/>
      <c r="G49" s="63"/>
      <c r="H49" s="65">
        <f>SUM(H50:H54)</f>
        <v>48124192</v>
      </c>
      <c r="I49" s="63"/>
      <c r="J49" s="65">
        <f>SUM(J50:J54)</f>
        <v>1312987</v>
      </c>
      <c r="K49" s="92"/>
      <c r="L49" s="65">
        <f>SUM(L50:L54)</f>
        <v>0</v>
      </c>
      <c r="M49" s="63"/>
      <c r="N49" s="65">
        <f>SUM(N50:N54)</f>
        <v>46811205</v>
      </c>
      <c r="O49" s="3"/>
      <c r="P49" s="44">
        <f t="shared" si="13"/>
        <v>2.7283304829304977E-2</v>
      </c>
      <c r="Q49" s="34"/>
      <c r="R49" s="3"/>
      <c r="S49" s="81"/>
      <c r="T49" s="93"/>
    </row>
    <row r="50" spans="1:37" ht="12.75" customHeight="1" x14ac:dyDescent="0.35">
      <c r="A50" s="1"/>
      <c r="B50" s="2"/>
      <c r="C50" s="94"/>
      <c r="D50" s="95">
        <v>131</v>
      </c>
      <c r="E50" s="52" t="s">
        <v>59</v>
      </c>
      <c r="F50" s="96"/>
      <c r="G50" s="63"/>
      <c r="H50" s="54">
        <f>+[1]detallado!F46</f>
        <v>11200092</v>
      </c>
      <c r="I50" s="63"/>
      <c r="J50" s="54">
        <f>+[1]detallado!S46</f>
        <v>0</v>
      </c>
      <c r="K50" s="64"/>
      <c r="L50" s="54"/>
      <c r="M50" s="63"/>
      <c r="N50" s="54">
        <f t="shared" si="15"/>
        <v>11200092</v>
      </c>
      <c r="O50" s="3"/>
      <c r="P50" s="44">
        <f t="shared" si="13"/>
        <v>0</v>
      </c>
      <c r="Q50" s="34"/>
      <c r="R50" s="3"/>
      <c r="S50" s="81"/>
      <c r="T50" s="93"/>
    </row>
    <row r="51" spans="1:37" ht="12.75" customHeight="1" x14ac:dyDescent="0.35">
      <c r="A51" s="1"/>
      <c r="B51" s="2"/>
      <c r="C51" s="94"/>
      <c r="D51" s="95">
        <v>132</v>
      </c>
      <c r="E51" s="52" t="s">
        <v>60</v>
      </c>
      <c r="F51" s="96"/>
      <c r="G51" s="63"/>
      <c r="H51" s="54">
        <f>+[1]detallado!F47</f>
        <v>8243485</v>
      </c>
      <c r="I51" s="63"/>
      <c r="J51" s="54">
        <f>+[1]detallado!S47</f>
        <v>0</v>
      </c>
      <c r="K51" s="64"/>
      <c r="L51" s="54"/>
      <c r="M51" s="63"/>
      <c r="N51" s="54">
        <f t="shared" si="15"/>
        <v>8243485</v>
      </c>
      <c r="O51" s="3"/>
      <c r="P51" s="44">
        <f t="shared" si="13"/>
        <v>0</v>
      </c>
      <c r="Q51" s="34"/>
      <c r="R51" s="3"/>
      <c r="S51" s="81"/>
      <c r="T51" s="93"/>
    </row>
    <row r="52" spans="1:37" ht="12.75" customHeight="1" x14ac:dyDescent="0.35">
      <c r="A52" s="1"/>
      <c r="B52" s="2"/>
      <c r="C52" s="94"/>
      <c r="D52" s="95">
        <v>133</v>
      </c>
      <c r="E52" s="52" t="s">
        <v>62</v>
      </c>
      <c r="F52" s="96">
        <f>+[1]detallado!R44</f>
        <v>0</v>
      </c>
      <c r="G52" s="63"/>
      <c r="H52" s="54">
        <f>+[1]detallado!F48</f>
        <v>8550386</v>
      </c>
      <c r="I52" s="63"/>
      <c r="J52" s="54">
        <f>+[1]detallado!S48</f>
        <v>7664</v>
      </c>
      <c r="K52" s="64"/>
      <c r="L52" s="54"/>
      <c r="M52" s="63"/>
      <c r="N52" s="54">
        <f t="shared" si="15"/>
        <v>8542722</v>
      </c>
      <c r="O52" s="3"/>
      <c r="P52" s="44">
        <f t="shared" si="13"/>
        <v>8.9633380294176193E-4</v>
      </c>
      <c r="Q52" s="34">
        <f t="shared" si="14"/>
        <v>7664</v>
      </c>
      <c r="R52" s="3"/>
      <c r="S52" s="81"/>
      <c r="T52" s="68"/>
    </row>
    <row r="53" spans="1:37" ht="12.75" customHeight="1" x14ac:dyDescent="0.35">
      <c r="A53" s="1"/>
      <c r="B53" s="2"/>
      <c r="C53" s="94"/>
      <c r="D53" s="95">
        <v>134</v>
      </c>
      <c r="E53" s="52" t="s">
        <v>63</v>
      </c>
      <c r="F53" s="96">
        <f>+[1]detallado!R48</f>
        <v>0</v>
      </c>
      <c r="G53" s="63"/>
      <c r="H53" s="54">
        <f>+[1]detallado!F49</f>
        <v>20130219</v>
      </c>
      <c r="I53" s="63"/>
      <c r="J53" s="54">
        <f>+[1]detallado!S49</f>
        <v>830285</v>
      </c>
      <c r="K53" s="64"/>
      <c r="L53" s="54"/>
      <c r="M53" s="63"/>
      <c r="N53" s="54">
        <f t="shared" si="15"/>
        <v>19299934</v>
      </c>
      <c r="O53" s="3"/>
      <c r="P53" s="44">
        <f t="shared" si="13"/>
        <v>4.1245701301113512E-2</v>
      </c>
      <c r="Q53" s="34">
        <f t="shared" si="14"/>
        <v>830285</v>
      </c>
      <c r="R53" s="3"/>
      <c r="S53" s="81"/>
      <c r="T53" s="93"/>
    </row>
    <row r="54" spans="1:37" ht="12.75" customHeight="1" x14ac:dyDescent="0.35">
      <c r="A54" s="1"/>
      <c r="B54" s="2"/>
      <c r="C54" s="94"/>
      <c r="D54" s="95">
        <v>152</v>
      </c>
      <c r="E54" s="52" t="s">
        <v>64</v>
      </c>
      <c r="F54" s="96" t="e">
        <f>+[1]detallado!#REF!</f>
        <v>#REF!</v>
      </c>
      <c r="G54" s="63"/>
      <c r="H54" s="54">
        <f>+[1]detallado!F50</f>
        <v>10</v>
      </c>
      <c r="I54" s="63"/>
      <c r="J54" s="54">
        <f>+[1]detallado!S50</f>
        <v>475038</v>
      </c>
      <c r="K54" s="64"/>
      <c r="L54" s="54"/>
      <c r="M54" s="63"/>
      <c r="N54" s="54">
        <f t="shared" si="15"/>
        <v>-475028</v>
      </c>
      <c r="O54" s="3"/>
      <c r="P54" s="44">
        <f t="shared" si="13"/>
        <v>47503.8</v>
      </c>
      <c r="Q54" s="34">
        <f t="shared" si="14"/>
        <v>475038</v>
      </c>
      <c r="R54" s="3"/>
      <c r="S54" s="81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</row>
    <row r="55" spans="1:37" ht="18" customHeight="1" x14ac:dyDescent="0.4">
      <c r="A55" s="24"/>
      <c r="B55" s="25"/>
      <c r="C55" s="50">
        <v>25</v>
      </c>
      <c r="D55" s="83"/>
      <c r="E55" s="43" t="s">
        <v>65</v>
      </c>
      <c r="F55" s="47"/>
      <c r="G55" s="100"/>
      <c r="H55" s="41">
        <f>+H56</f>
        <v>134635</v>
      </c>
      <c r="I55" s="100"/>
      <c r="J55" s="41">
        <f>+J56</f>
        <v>0</v>
      </c>
      <c r="K55" s="101"/>
      <c r="L55" s="41">
        <f>+L56</f>
        <v>0</v>
      </c>
      <c r="M55" s="100"/>
      <c r="N55" s="41">
        <f t="shared" si="15"/>
        <v>134635</v>
      </c>
      <c r="O55" s="102"/>
      <c r="P55" s="44">
        <f>+J55/H55</f>
        <v>0</v>
      </c>
      <c r="Q55" s="34"/>
      <c r="R55" s="102"/>
      <c r="S55" s="34">
        <f>+J55+L55</f>
        <v>0</v>
      </c>
      <c r="T55" s="103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</row>
    <row r="56" spans="1:37" ht="12.75" customHeight="1" x14ac:dyDescent="0.35">
      <c r="A56" s="1"/>
      <c r="B56" s="2"/>
      <c r="C56" s="94"/>
      <c r="D56" s="95">
        <v>99</v>
      </c>
      <c r="E56" s="52" t="s">
        <v>66</v>
      </c>
      <c r="F56" s="96"/>
      <c r="G56" s="63"/>
      <c r="H56" s="54">
        <f>+[1]detallado!F52</f>
        <v>134635</v>
      </c>
      <c r="I56" s="63"/>
      <c r="J56" s="54">
        <f>+[1]detallado!S53</f>
        <v>0</v>
      </c>
      <c r="K56" s="64"/>
      <c r="L56" s="54"/>
      <c r="M56" s="63"/>
      <c r="N56" s="86">
        <f t="shared" si="15"/>
        <v>134635</v>
      </c>
      <c r="O56" s="3"/>
      <c r="P56" s="55">
        <f>(J56+L56)/H56</f>
        <v>0</v>
      </c>
      <c r="Q56" s="34"/>
      <c r="R56" s="3"/>
      <c r="S56" s="81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</row>
    <row r="57" spans="1:37" ht="16.5" customHeight="1" x14ac:dyDescent="0.4">
      <c r="A57" s="24"/>
      <c r="B57" s="25"/>
      <c r="C57" s="50">
        <v>26</v>
      </c>
      <c r="D57" s="83"/>
      <c r="E57" s="43" t="s">
        <v>67</v>
      </c>
      <c r="F57" s="47">
        <f>+[1]detallado!R53</f>
        <v>0</v>
      </c>
      <c r="G57" s="100"/>
      <c r="H57" s="41">
        <v>0</v>
      </c>
      <c r="I57" s="100"/>
      <c r="J57" s="41">
        <v>0</v>
      </c>
      <c r="K57" s="101"/>
      <c r="L57" s="41"/>
      <c r="M57" s="100"/>
      <c r="N57" s="41">
        <f t="shared" si="15"/>
        <v>0</v>
      </c>
      <c r="O57" s="102"/>
      <c r="P57" s="55"/>
      <c r="Q57" s="34">
        <f t="shared" ref="Q57:Q71" si="16">+J57+L57</f>
        <v>0</v>
      </c>
      <c r="R57" s="102"/>
      <c r="S57" s="34"/>
      <c r="T57" s="103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</row>
    <row r="58" spans="1:37" ht="18" customHeight="1" x14ac:dyDescent="0.4">
      <c r="A58" s="24"/>
      <c r="B58" s="25"/>
      <c r="C58" s="50"/>
      <c r="D58" s="85" t="s">
        <v>21</v>
      </c>
      <c r="E58" s="43" t="s">
        <v>68</v>
      </c>
      <c r="F58" s="47">
        <f>+[1]detallado!R54</f>
        <v>0</v>
      </c>
      <c r="G58" s="100"/>
      <c r="H58" s="41">
        <f>+[1]detallado!F54</f>
        <v>0</v>
      </c>
      <c r="I58" s="100"/>
      <c r="J58" s="41">
        <f>+[1]detallado!S54</f>
        <v>0</v>
      </c>
      <c r="K58" s="101"/>
      <c r="L58" s="41"/>
      <c r="M58" s="100"/>
      <c r="N58" s="41">
        <f t="shared" si="15"/>
        <v>0</v>
      </c>
      <c r="O58" s="102"/>
      <c r="P58" s="44"/>
      <c r="Q58" s="34">
        <f t="shared" si="16"/>
        <v>0</v>
      </c>
      <c r="R58" s="102"/>
      <c r="S58" s="34"/>
      <c r="T58" s="103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</row>
    <row r="59" spans="1:37" ht="12.75" customHeight="1" x14ac:dyDescent="0.35">
      <c r="A59" s="58"/>
      <c r="B59" s="59"/>
      <c r="C59" s="50">
        <v>29</v>
      </c>
      <c r="D59" s="57"/>
      <c r="E59" s="43" t="s">
        <v>69</v>
      </c>
      <c r="F59" s="60">
        <f>SUM(F60:F64)</f>
        <v>0</v>
      </c>
      <c r="G59" s="48"/>
      <c r="H59" s="61">
        <f>SUM(H60:H64)</f>
        <v>715063</v>
      </c>
      <c r="I59" s="48"/>
      <c r="J59" s="61">
        <f>SUM(J60:J64)</f>
        <v>60336</v>
      </c>
      <c r="K59" s="49"/>
      <c r="L59" s="61">
        <f>SUM(L60:L64)</f>
        <v>0</v>
      </c>
      <c r="M59" s="48"/>
      <c r="N59" s="61">
        <f>SUM(N60:N64)</f>
        <v>654727</v>
      </c>
      <c r="O59" s="3"/>
      <c r="P59" s="44">
        <f>(J59+L59)/H59</f>
        <v>8.4378579230081824E-2</v>
      </c>
      <c r="Q59" s="34">
        <f t="shared" si="16"/>
        <v>60336</v>
      </c>
      <c r="R59" s="3"/>
      <c r="S59" s="34">
        <f>+J59+L59</f>
        <v>60336</v>
      </c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</row>
    <row r="60" spans="1:37" ht="12.75" customHeight="1" x14ac:dyDescent="0.35">
      <c r="A60" s="104"/>
      <c r="B60" s="105"/>
      <c r="C60" s="20"/>
      <c r="D60" s="46" t="s">
        <v>44</v>
      </c>
      <c r="E60" s="89" t="s">
        <v>45</v>
      </c>
      <c r="F60" s="53">
        <f>+[1]detallado!R56</f>
        <v>0</v>
      </c>
      <c r="G60" s="91"/>
      <c r="H60" s="54">
        <f>+[1]detallado!F56</f>
        <v>0</v>
      </c>
      <c r="I60" s="91"/>
      <c r="J60" s="106">
        <f>+[1]detallado!S56-L60</f>
        <v>0</v>
      </c>
      <c r="K60" s="92"/>
      <c r="L60" s="106"/>
      <c r="M60" s="91"/>
      <c r="N60" s="54">
        <f t="shared" ref="N60:N64" si="17">+H60-J60-L60</f>
        <v>0</v>
      </c>
      <c r="O60" s="3"/>
      <c r="P60" s="55">
        <v>0</v>
      </c>
      <c r="Q60" s="34">
        <f t="shared" si="16"/>
        <v>0</v>
      </c>
      <c r="R60" s="3"/>
      <c r="S60" s="3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</row>
    <row r="61" spans="1:37" ht="12.75" customHeight="1" x14ac:dyDescent="0.35">
      <c r="A61" s="104"/>
      <c r="B61" s="105"/>
      <c r="C61" s="20"/>
      <c r="D61" s="46" t="s">
        <v>46</v>
      </c>
      <c r="E61" s="89" t="s">
        <v>47</v>
      </c>
      <c r="F61" s="53">
        <f>+[1]detallado!R57</f>
        <v>0</v>
      </c>
      <c r="G61" s="91"/>
      <c r="H61" s="54">
        <f>+[1]detallado!F57</f>
        <v>0</v>
      </c>
      <c r="I61" s="91"/>
      <c r="J61" s="106">
        <f>+[1]detallado!S57-L61</f>
        <v>0</v>
      </c>
      <c r="K61" s="92"/>
      <c r="L61" s="54"/>
      <c r="M61" s="91"/>
      <c r="N61" s="54">
        <f t="shared" si="17"/>
        <v>0</v>
      </c>
      <c r="O61" s="3"/>
      <c r="P61" s="55">
        <v>0</v>
      </c>
      <c r="Q61" s="34">
        <f t="shared" si="16"/>
        <v>0</v>
      </c>
      <c r="R61" s="3"/>
      <c r="S61" s="3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</row>
    <row r="62" spans="1:37" ht="12.75" customHeight="1" x14ac:dyDescent="0.4">
      <c r="A62" s="1"/>
      <c r="B62" s="2"/>
      <c r="C62" s="20"/>
      <c r="D62" s="46" t="s">
        <v>20</v>
      </c>
      <c r="E62" s="89" t="s">
        <v>70</v>
      </c>
      <c r="F62" s="107">
        <f>+[1]detallado!R58</f>
        <v>0</v>
      </c>
      <c r="G62" s="108"/>
      <c r="H62" s="54">
        <f>+[1]detallado!F58</f>
        <v>0</v>
      </c>
      <c r="I62" s="108"/>
      <c r="J62" s="106">
        <f>+[1]detallado!S58-L62</f>
        <v>0</v>
      </c>
      <c r="K62" s="109"/>
      <c r="L62" s="106"/>
      <c r="M62" s="108"/>
      <c r="N62" s="106">
        <f t="shared" si="17"/>
        <v>0</v>
      </c>
      <c r="O62" s="3"/>
      <c r="P62" s="55">
        <v>0</v>
      </c>
      <c r="Q62" s="34">
        <f t="shared" si="16"/>
        <v>0</v>
      </c>
      <c r="R62" s="3"/>
      <c r="S62" s="110"/>
      <c r="T62" s="111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</row>
    <row r="63" spans="1:37" ht="12.75" customHeight="1" x14ac:dyDescent="0.4">
      <c r="A63" s="1"/>
      <c r="B63" s="2"/>
      <c r="C63" s="20"/>
      <c r="D63" s="46" t="s">
        <v>28</v>
      </c>
      <c r="E63" s="89" t="s">
        <v>71</v>
      </c>
      <c r="F63" s="107">
        <f>+[1]detallado!R59</f>
        <v>0</v>
      </c>
      <c r="G63" s="108"/>
      <c r="H63" s="54">
        <f>+[1]detallado!F59</f>
        <v>26865</v>
      </c>
      <c r="I63" s="108"/>
      <c r="J63" s="106">
        <f>+[1]detallado!S59</f>
        <v>0</v>
      </c>
      <c r="K63" s="109"/>
      <c r="L63" s="106"/>
      <c r="M63" s="108"/>
      <c r="N63" s="86">
        <f t="shared" si="17"/>
        <v>26865</v>
      </c>
      <c r="O63" s="3"/>
      <c r="P63" s="55">
        <f t="shared" ref="P63:P64" si="18">(J63+L63)/H63</f>
        <v>0</v>
      </c>
      <c r="Q63" s="34">
        <f t="shared" si="16"/>
        <v>0</v>
      </c>
      <c r="R63" s="3"/>
      <c r="S63" s="102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</row>
    <row r="64" spans="1:37" ht="12.75" customHeight="1" x14ac:dyDescent="0.35">
      <c r="A64" s="1"/>
      <c r="B64" s="2"/>
      <c r="C64" s="20"/>
      <c r="D64" s="46" t="s">
        <v>32</v>
      </c>
      <c r="E64" s="89" t="s">
        <v>72</v>
      </c>
      <c r="F64" s="107">
        <f>+[1]detallado!R60</f>
        <v>0</v>
      </c>
      <c r="G64" s="108"/>
      <c r="H64" s="54">
        <f>+[1]detallado!F60</f>
        <v>688198</v>
      </c>
      <c r="I64" s="108"/>
      <c r="J64" s="106">
        <f>+[1]detallado!S60</f>
        <v>60336</v>
      </c>
      <c r="K64" s="109"/>
      <c r="L64" s="106"/>
      <c r="M64" s="108"/>
      <c r="N64" s="86">
        <f t="shared" si="17"/>
        <v>627862</v>
      </c>
      <c r="O64" s="3"/>
      <c r="P64" s="55">
        <f t="shared" si="18"/>
        <v>8.7672443105036635E-2</v>
      </c>
      <c r="Q64" s="34">
        <f t="shared" si="16"/>
        <v>60336</v>
      </c>
      <c r="R64" s="3"/>
      <c r="S64" s="3"/>
      <c r="T64" s="99"/>
      <c r="U64" s="111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</row>
    <row r="65" spans="1:37" ht="15" customHeight="1" x14ac:dyDescent="0.35">
      <c r="A65" s="24"/>
      <c r="B65" s="25"/>
      <c r="C65" s="50">
        <v>30</v>
      </c>
      <c r="D65" s="57"/>
      <c r="E65" s="43" t="s">
        <v>73</v>
      </c>
      <c r="F65" s="39">
        <f t="shared" ref="F65:F66" si="19">+F66</f>
        <v>1376950.2620000001</v>
      </c>
      <c r="G65" s="30"/>
      <c r="H65" s="54">
        <f>+[1]detallado!F61</f>
        <v>0</v>
      </c>
      <c r="I65" s="30"/>
      <c r="J65" s="41"/>
      <c r="K65" s="32"/>
      <c r="L65" s="41"/>
      <c r="M65" s="30"/>
      <c r="N65" s="41"/>
      <c r="O65" s="3"/>
      <c r="P65" s="44"/>
      <c r="Q65" s="34">
        <f t="shared" si="16"/>
        <v>0</v>
      </c>
      <c r="R65" s="3"/>
      <c r="S65" s="3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</row>
    <row r="66" spans="1:37" ht="18" customHeight="1" x14ac:dyDescent="0.35">
      <c r="A66" s="24"/>
      <c r="B66" s="25"/>
      <c r="C66" s="50">
        <v>34</v>
      </c>
      <c r="D66" s="57"/>
      <c r="E66" s="43" t="s">
        <v>74</v>
      </c>
      <c r="F66" s="39">
        <f t="shared" si="19"/>
        <v>1376950.2620000001</v>
      </c>
      <c r="G66" s="30"/>
      <c r="H66" s="41">
        <f>+H67</f>
        <v>10</v>
      </c>
      <c r="I66" s="30"/>
      <c r="J66" s="41">
        <f>+J67</f>
        <v>1376950.2620000001</v>
      </c>
      <c r="K66" s="32"/>
      <c r="L66" s="41">
        <f>+L67</f>
        <v>1985386</v>
      </c>
      <c r="M66" s="30"/>
      <c r="N66" s="41">
        <f>+N67</f>
        <v>-3362326.2620000001</v>
      </c>
      <c r="O66" s="3"/>
      <c r="P66" s="44"/>
      <c r="Q66" s="34">
        <f t="shared" si="16"/>
        <v>3362336.2620000001</v>
      </c>
      <c r="R66" s="3"/>
      <c r="S66" s="34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</row>
    <row r="67" spans="1:37" ht="12.75" customHeight="1" x14ac:dyDescent="0.35">
      <c r="A67" s="24"/>
      <c r="B67" s="25"/>
      <c r="C67" s="50"/>
      <c r="D67" s="46" t="s">
        <v>32</v>
      </c>
      <c r="E67" s="43" t="s">
        <v>75</v>
      </c>
      <c r="F67" s="112">
        <f>+[1]detallado!S63</f>
        <v>1376950.2620000001</v>
      </c>
      <c r="G67" s="100"/>
      <c r="H67" s="113">
        <f>+[1]detallado!F63</f>
        <v>10</v>
      </c>
      <c r="I67" s="100"/>
      <c r="J67" s="113">
        <f>+[1]detallado!S63</f>
        <v>1376950.2620000001</v>
      </c>
      <c r="K67" s="101"/>
      <c r="L67" s="113">
        <v>1985386</v>
      </c>
      <c r="M67" s="100"/>
      <c r="N67" s="86">
        <f>+H67-J67-L67</f>
        <v>-3362326.2620000001</v>
      </c>
      <c r="O67" s="3"/>
      <c r="P67" s="55">
        <f>(J67+L67)/H67</f>
        <v>336233.6262</v>
      </c>
      <c r="Q67" s="34">
        <f t="shared" si="16"/>
        <v>3362336.2620000001</v>
      </c>
      <c r="R67" s="3"/>
      <c r="S67" s="66">
        <v>3362335880</v>
      </c>
      <c r="T67" s="114"/>
      <c r="U67" s="111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</row>
    <row r="68" spans="1:37" ht="12.75" customHeight="1" thickBot="1" x14ac:dyDescent="0.4">
      <c r="A68" s="24"/>
      <c r="B68" s="25"/>
      <c r="C68" s="69">
        <v>35</v>
      </c>
      <c r="D68" s="70"/>
      <c r="E68" s="71" t="s">
        <v>76</v>
      </c>
      <c r="F68" s="72" t="e">
        <f>F9-F38</f>
        <v>#REF!</v>
      </c>
      <c r="G68" s="48"/>
      <c r="H68" s="74">
        <f>+[1]detallado!F64</f>
        <v>68000</v>
      </c>
      <c r="I68" s="48"/>
      <c r="J68" s="74">
        <f>J9-J38</f>
        <v>2342192.3789999997</v>
      </c>
      <c r="K68" s="49"/>
      <c r="L68" s="74">
        <f>+L38-L9</f>
        <v>2079662</v>
      </c>
      <c r="M68" s="48"/>
      <c r="N68" s="74">
        <f>+J68-L68</f>
        <v>262530.37899999972</v>
      </c>
      <c r="O68" s="3"/>
      <c r="P68" s="115"/>
      <c r="Q68" s="34">
        <f>+J68+L68</f>
        <v>4421854.3789999997</v>
      </c>
      <c r="R68" s="3"/>
      <c r="S68" s="3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</row>
    <row r="69" spans="1:37" ht="12.75" customHeight="1" x14ac:dyDescent="0.35">
      <c r="A69" s="104"/>
      <c r="B69" s="105"/>
      <c r="C69" s="2"/>
      <c r="D69" s="2"/>
      <c r="E69" s="22"/>
      <c r="F69" s="91"/>
      <c r="G69" s="116"/>
      <c r="H69" s="48"/>
      <c r="I69" s="116"/>
      <c r="K69" s="117"/>
      <c r="L69" s="117"/>
      <c r="M69" s="116"/>
      <c r="N69" s="3"/>
      <c r="O69" s="3"/>
      <c r="P69" s="3"/>
      <c r="Q69" s="34">
        <f>+J70+L69</f>
        <v>138089</v>
      </c>
      <c r="R69" s="3"/>
      <c r="S69" s="3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</row>
    <row r="70" spans="1:37" ht="12.75" customHeight="1" x14ac:dyDescent="0.35">
      <c r="A70" s="104"/>
      <c r="B70" s="105"/>
      <c r="C70" s="2"/>
      <c r="D70" s="2"/>
      <c r="E70" s="21"/>
      <c r="F70" s="91"/>
      <c r="G70" s="116"/>
      <c r="H70" s="91"/>
      <c r="I70" s="116"/>
      <c r="J70" s="92">
        <f>+L40+L42</f>
        <v>138089</v>
      </c>
      <c r="K70" s="117"/>
      <c r="L70" s="118"/>
      <c r="M70" s="119"/>
      <c r="N70" s="120">
        <f>+N68-L11</f>
        <v>218717.37899999972</v>
      </c>
      <c r="O70" s="3"/>
      <c r="P70" s="3"/>
      <c r="Q70" s="34">
        <f>+J71+L70</f>
        <v>2204103.3789999997</v>
      </c>
      <c r="R70" s="3"/>
      <c r="S70" s="3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</row>
    <row r="71" spans="1:37" ht="15" customHeight="1" x14ac:dyDescent="0.35">
      <c r="A71" s="121"/>
      <c r="B71" s="122"/>
      <c r="C71" s="2"/>
      <c r="D71" s="2"/>
      <c r="E71" s="123"/>
      <c r="F71" s="124"/>
      <c r="G71" s="123"/>
      <c r="H71" s="125" t="s">
        <v>77</v>
      </c>
      <c r="I71" s="123"/>
      <c r="J71" s="81">
        <f>+J68-J70</f>
        <v>2204103.3789999997</v>
      </c>
      <c r="K71" s="124"/>
      <c r="L71" s="124"/>
      <c r="M71" s="123"/>
      <c r="N71" s="120"/>
      <c r="O71" s="126"/>
      <c r="P71" s="126"/>
      <c r="Q71" s="120" t="e">
        <f>+#REF!+L71</f>
        <v>#REF!</v>
      </c>
      <c r="R71" s="126"/>
      <c r="S71" s="126"/>
      <c r="T71" s="127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</row>
    <row r="72" spans="1:37" ht="14.25" customHeight="1" x14ac:dyDescent="0.35">
      <c r="A72" s="121"/>
      <c r="B72" s="122"/>
      <c r="C72" s="2"/>
      <c r="D72" s="2"/>
      <c r="E72" s="122"/>
      <c r="F72" s="128"/>
      <c r="G72" s="122"/>
      <c r="H72" s="123" t="s">
        <v>78</v>
      </c>
      <c r="I72" s="123"/>
      <c r="J72" s="129">
        <v>977001000</v>
      </c>
      <c r="K72" s="124"/>
      <c r="L72" s="129"/>
      <c r="M72" s="123"/>
      <c r="N72" s="129"/>
      <c r="O72" s="126"/>
      <c r="P72" s="126"/>
      <c r="Q72" s="120"/>
      <c r="R72" s="126"/>
      <c r="S72" s="126"/>
      <c r="T72" s="127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</row>
    <row r="73" spans="1:37" ht="14.25" customHeight="1" x14ac:dyDescent="0.35">
      <c r="A73" s="121"/>
      <c r="B73" s="122"/>
      <c r="C73" s="2"/>
      <c r="D73" s="2"/>
      <c r="E73" s="122"/>
      <c r="F73" s="128"/>
      <c r="G73" s="122"/>
      <c r="H73" s="123" t="s">
        <v>79</v>
      </c>
      <c r="I73" s="123"/>
      <c r="J73" s="129">
        <v>0</v>
      </c>
      <c r="K73" s="124"/>
      <c r="L73" s="124"/>
      <c r="M73" s="123"/>
      <c r="N73" s="126"/>
      <c r="O73" s="126"/>
      <c r="P73" s="126"/>
      <c r="Q73" s="120"/>
      <c r="R73" s="126"/>
      <c r="S73" s="126"/>
      <c r="T73" s="127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</row>
    <row r="74" spans="1:37" ht="14.25" customHeight="1" x14ac:dyDescent="0.35">
      <c r="A74" s="121"/>
      <c r="B74" s="122"/>
      <c r="C74" s="2"/>
      <c r="D74" s="2"/>
      <c r="E74" s="122"/>
      <c r="F74" s="122"/>
      <c r="G74" s="122"/>
      <c r="H74" s="123"/>
      <c r="I74" s="123"/>
      <c r="J74" s="129"/>
      <c r="K74" s="124"/>
      <c r="L74" s="124"/>
      <c r="M74" s="123"/>
      <c r="N74" s="126"/>
      <c r="O74" s="126"/>
      <c r="P74" s="126"/>
      <c r="Q74" s="120"/>
      <c r="R74" s="126"/>
      <c r="S74" s="129"/>
      <c r="T74" s="127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</row>
    <row r="75" spans="1:37" ht="14.25" customHeight="1" x14ac:dyDescent="0.35">
      <c r="A75" s="121"/>
      <c r="B75" s="122"/>
      <c r="C75" s="2"/>
      <c r="D75" s="2"/>
      <c r="E75" s="122"/>
      <c r="F75" s="122"/>
      <c r="G75" s="122"/>
      <c r="H75" s="123"/>
      <c r="I75" s="123"/>
      <c r="J75" s="129"/>
      <c r="K75" s="124"/>
      <c r="L75" s="124"/>
      <c r="M75" s="123"/>
      <c r="N75" s="126"/>
      <c r="O75" s="126"/>
      <c r="P75" s="126"/>
      <c r="Q75" s="120"/>
      <c r="R75" s="126"/>
      <c r="S75" s="129"/>
      <c r="T75" s="127"/>
      <c r="U75" s="99"/>
      <c r="V75" s="99"/>
      <c r="W75" s="114"/>
      <c r="X75" s="99"/>
      <c r="Y75" s="99"/>
      <c r="Z75" s="114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</row>
    <row r="76" spans="1:37" ht="15" customHeight="1" x14ac:dyDescent="0.35">
      <c r="A76" s="121"/>
      <c r="B76" s="122"/>
      <c r="C76" s="2"/>
      <c r="D76" s="2"/>
      <c r="E76" s="130"/>
      <c r="F76" s="122"/>
      <c r="G76" s="122"/>
      <c r="H76" s="123"/>
      <c r="I76" s="123"/>
      <c r="J76" s="129"/>
      <c r="K76" s="124"/>
      <c r="L76" s="124"/>
      <c r="M76" s="123"/>
      <c r="N76" s="126"/>
      <c r="O76" s="126"/>
      <c r="P76" s="126"/>
      <c r="Q76" s="120"/>
      <c r="R76" s="126"/>
      <c r="S76" s="129"/>
      <c r="T76" s="127"/>
      <c r="U76" s="99"/>
      <c r="V76" s="99"/>
      <c r="W76" s="114"/>
      <c r="X76" s="99"/>
      <c r="Y76" s="99"/>
      <c r="Z76" s="114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</row>
    <row r="77" spans="1:37" ht="15" customHeight="1" x14ac:dyDescent="0.35">
      <c r="A77" s="121"/>
      <c r="B77" s="122"/>
      <c r="C77" s="122"/>
      <c r="D77" s="2"/>
      <c r="E77" s="130"/>
      <c r="F77" s="122"/>
      <c r="G77" s="122"/>
      <c r="H77" s="123"/>
      <c r="I77" s="123"/>
      <c r="J77" s="131"/>
      <c r="K77" s="124"/>
      <c r="L77" s="124"/>
      <c r="M77" s="123"/>
      <c r="N77" s="129"/>
      <c r="O77" s="126"/>
      <c r="P77" s="129"/>
      <c r="Q77" s="120"/>
      <c r="R77" s="126"/>
      <c r="S77" s="129"/>
      <c r="T77" s="127"/>
      <c r="U77" s="99"/>
      <c r="V77" s="99"/>
      <c r="W77" s="114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</row>
    <row r="78" spans="1:37" ht="12.75" customHeight="1" x14ac:dyDescent="0.35">
      <c r="A78" s="1"/>
      <c r="B78" s="3"/>
      <c r="C78" s="3"/>
      <c r="D78" s="3"/>
      <c r="E78" s="3"/>
      <c r="F78" s="3"/>
      <c r="G78" s="3"/>
      <c r="H78" s="126"/>
      <c r="I78" s="126"/>
      <c r="J78" s="129"/>
      <c r="K78" s="129"/>
      <c r="L78" s="129"/>
      <c r="M78" s="126"/>
      <c r="N78" s="126"/>
      <c r="O78" s="126"/>
      <c r="P78" s="126"/>
      <c r="Q78" s="120"/>
      <c r="R78" s="126"/>
      <c r="S78" s="129"/>
      <c r="T78" s="127"/>
      <c r="U78" s="99"/>
      <c r="V78" s="99"/>
      <c r="W78" s="114"/>
      <c r="X78" s="99"/>
      <c r="Y78" s="114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</row>
    <row r="79" spans="1:37" ht="12.75" customHeight="1" x14ac:dyDescent="0.35">
      <c r="A79" s="1"/>
      <c r="B79" s="3"/>
      <c r="C79" s="3"/>
      <c r="D79" s="3"/>
      <c r="E79" s="3"/>
      <c r="F79" s="3"/>
      <c r="G79" s="3"/>
      <c r="H79" s="126"/>
      <c r="I79" s="126"/>
      <c r="J79" s="129"/>
      <c r="K79" s="129"/>
      <c r="L79" s="129"/>
      <c r="M79" s="126"/>
      <c r="N79" s="126"/>
      <c r="O79" s="126"/>
      <c r="P79" s="126"/>
      <c r="Q79" s="120"/>
      <c r="R79" s="126"/>
      <c r="S79" s="129"/>
      <c r="T79" s="127"/>
      <c r="U79" s="99"/>
      <c r="V79" s="99"/>
      <c r="W79" s="114"/>
      <c r="X79" s="99"/>
      <c r="Y79" s="114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</row>
    <row r="80" spans="1:37" ht="14.25" customHeight="1" x14ac:dyDescent="0.35">
      <c r="A80" s="1"/>
      <c r="B80" s="3"/>
      <c r="C80" s="3"/>
      <c r="D80" s="3"/>
      <c r="E80" s="3"/>
      <c r="F80" s="3"/>
      <c r="G80" s="3"/>
      <c r="H80" s="126"/>
      <c r="I80" s="126"/>
      <c r="J80" s="129"/>
      <c r="K80" s="129"/>
      <c r="L80" s="129"/>
      <c r="M80" s="129"/>
      <c r="N80" s="129"/>
      <c r="O80" s="126"/>
      <c r="P80" s="129"/>
      <c r="Q80" s="120"/>
      <c r="R80" s="126"/>
      <c r="S80" s="129"/>
      <c r="T80" s="127"/>
      <c r="U80" s="99"/>
      <c r="V80" s="99"/>
      <c r="W80" s="114"/>
      <c r="X80" s="99"/>
      <c r="Y80" s="114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</row>
    <row r="81" spans="1:37" ht="12.75" customHeight="1" x14ac:dyDescent="0.35">
      <c r="A81" s="1"/>
      <c r="B81" s="3"/>
      <c r="C81" s="3"/>
      <c r="D81" s="3"/>
      <c r="E81" s="3"/>
      <c r="F81" s="3"/>
      <c r="G81" s="3"/>
      <c r="H81" s="126"/>
      <c r="I81" s="126"/>
      <c r="J81" s="129"/>
      <c r="K81" s="129"/>
      <c r="L81" s="129"/>
      <c r="M81" s="129"/>
      <c r="N81" s="129"/>
      <c r="O81" s="126"/>
      <c r="P81" s="129"/>
      <c r="Q81" s="120"/>
      <c r="R81" s="126"/>
      <c r="S81" s="129"/>
      <c r="T81" s="131"/>
      <c r="U81" s="99"/>
      <c r="V81" s="99"/>
      <c r="W81" s="114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</row>
    <row r="82" spans="1:37" ht="12.75" customHeight="1" x14ac:dyDescent="0.35">
      <c r="A82" s="1"/>
      <c r="B82" s="3"/>
      <c r="C82" s="3"/>
      <c r="D82" s="3"/>
      <c r="E82" s="3"/>
      <c r="F82" s="3"/>
      <c r="G82" s="3"/>
      <c r="H82" s="126">
        <v>22</v>
      </c>
      <c r="I82" s="126"/>
      <c r="J82" s="129">
        <v>176262712</v>
      </c>
      <c r="K82" s="129"/>
      <c r="L82" s="129"/>
      <c r="M82" s="129"/>
      <c r="N82" s="129"/>
      <c r="O82" s="126"/>
      <c r="P82" s="131">
        <f t="shared" ref="P82:P93" si="20">+J82+L82+N82</f>
        <v>176262712</v>
      </c>
      <c r="Q82" s="120"/>
      <c r="R82" s="126"/>
      <c r="S82" s="129">
        <f t="shared" ref="S82:S85" si="21">+J82+L82+N82-P82</f>
        <v>0</v>
      </c>
      <c r="T82" s="131"/>
      <c r="U82" s="99"/>
      <c r="V82" s="99"/>
      <c r="W82" s="99"/>
      <c r="X82" s="99"/>
      <c r="Y82" s="114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</row>
    <row r="83" spans="1:37" ht="12.75" customHeight="1" x14ac:dyDescent="0.35">
      <c r="A83" s="1"/>
      <c r="B83" s="3"/>
      <c r="C83" s="3"/>
      <c r="D83" s="3"/>
      <c r="E83" s="3"/>
      <c r="F83" s="3"/>
      <c r="G83" s="3"/>
      <c r="H83" s="126">
        <v>2301</v>
      </c>
      <c r="I83" s="126"/>
      <c r="J83" s="129">
        <v>-1664867</v>
      </c>
      <c r="K83" s="129"/>
      <c r="L83" s="129"/>
      <c r="M83" s="129"/>
      <c r="N83" s="129"/>
      <c r="O83" s="126"/>
      <c r="P83" s="131">
        <f t="shared" si="20"/>
        <v>-1664867</v>
      </c>
      <c r="Q83" s="120"/>
      <c r="R83" s="126"/>
      <c r="S83" s="129">
        <f t="shared" si="21"/>
        <v>0</v>
      </c>
      <c r="T83" s="131"/>
      <c r="U83" s="99"/>
      <c r="V83" s="99"/>
      <c r="W83" s="114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</row>
    <row r="84" spans="1:37" ht="12.75" customHeight="1" x14ac:dyDescent="0.35">
      <c r="A84" s="1"/>
      <c r="B84" s="3"/>
      <c r="C84" s="3"/>
      <c r="D84" s="3"/>
      <c r="E84" s="3"/>
      <c r="F84" s="3"/>
      <c r="G84" s="3"/>
      <c r="H84" s="126">
        <v>2303</v>
      </c>
      <c r="I84" s="126"/>
      <c r="J84" s="129">
        <v>120838701</v>
      </c>
      <c r="K84" s="129"/>
      <c r="L84" s="129"/>
      <c r="M84" s="129"/>
      <c r="N84" s="129"/>
      <c r="O84" s="126"/>
      <c r="P84" s="129">
        <f t="shared" si="20"/>
        <v>120838701</v>
      </c>
      <c r="Q84" s="120"/>
      <c r="R84" s="126"/>
      <c r="S84" s="129">
        <f t="shared" si="21"/>
        <v>0</v>
      </c>
      <c r="T84" s="131"/>
      <c r="U84" s="127"/>
      <c r="V84" s="127"/>
      <c r="W84" s="131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</row>
    <row r="85" spans="1:37" ht="12.75" customHeight="1" x14ac:dyDescent="0.35">
      <c r="A85" s="1"/>
      <c r="B85" s="3"/>
      <c r="C85" s="3"/>
      <c r="D85" s="3"/>
      <c r="E85" s="3"/>
      <c r="F85" s="3"/>
      <c r="G85" s="3"/>
      <c r="H85" s="126">
        <v>2401131</v>
      </c>
      <c r="I85" s="126"/>
      <c r="J85" s="129">
        <f>1741914355-N85</f>
        <v>1740976391</v>
      </c>
      <c r="K85" s="129"/>
      <c r="L85" s="129"/>
      <c r="M85" s="129"/>
      <c r="N85" s="129">
        <v>937964</v>
      </c>
      <c r="O85" s="126"/>
      <c r="P85" s="129">
        <f t="shared" si="20"/>
        <v>1741914355</v>
      </c>
      <c r="Q85" s="120"/>
      <c r="R85" s="126"/>
      <c r="S85" s="129">
        <f t="shared" si="21"/>
        <v>0</v>
      </c>
      <c r="T85" s="131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</row>
    <row r="86" spans="1:37" ht="12.75" customHeight="1" x14ac:dyDescent="0.35">
      <c r="A86" s="1"/>
      <c r="B86" s="3"/>
      <c r="C86" s="3"/>
      <c r="D86" s="3"/>
      <c r="E86" s="3"/>
      <c r="F86" s="3"/>
      <c r="G86" s="3"/>
      <c r="H86" s="126">
        <v>2401132</v>
      </c>
      <c r="I86" s="126"/>
      <c r="J86" s="129">
        <f>2314413545-L86</f>
        <v>1674558563</v>
      </c>
      <c r="K86" s="129"/>
      <c r="L86" s="129">
        <v>639854982</v>
      </c>
      <c r="M86" s="129"/>
      <c r="N86" s="129"/>
      <c r="O86" s="126"/>
      <c r="P86" s="129">
        <f t="shared" si="20"/>
        <v>2314413545</v>
      </c>
      <c r="Q86" s="120"/>
      <c r="R86" s="126"/>
      <c r="S86" s="129"/>
      <c r="T86" s="131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</row>
    <row r="87" spans="1:37" ht="12.75" customHeight="1" x14ac:dyDescent="0.35">
      <c r="A87" s="1"/>
      <c r="B87" s="3"/>
      <c r="C87" s="3"/>
      <c r="D87" s="3"/>
      <c r="E87" s="3"/>
      <c r="F87" s="3"/>
      <c r="G87" s="3"/>
      <c r="H87" s="126">
        <v>2401133</v>
      </c>
      <c r="I87" s="126"/>
      <c r="J87" s="129">
        <f>822065516-N87</f>
        <v>-13814077</v>
      </c>
      <c r="K87" s="129"/>
      <c r="L87" s="129"/>
      <c r="M87" s="129"/>
      <c r="N87" s="129">
        <v>835879593</v>
      </c>
      <c r="O87" s="129"/>
      <c r="P87" s="129">
        <f t="shared" si="20"/>
        <v>822065516</v>
      </c>
      <c r="Q87" s="129">
        <f t="shared" ref="Q87:S87" si="22">SUM(Q74:Q86)</f>
        <v>0</v>
      </c>
      <c r="R87" s="129">
        <f t="shared" si="22"/>
        <v>0</v>
      </c>
      <c r="S87" s="129">
        <f t="shared" si="22"/>
        <v>0</v>
      </c>
      <c r="T87" s="131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</row>
    <row r="88" spans="1:37" ht="12.75" customHeight="1" x14ac:dyDescent="0.35">
      <c r="A88" s="1"/>
      <c r="B88" s="3"/>
      <c r="C88" s="3"/>
      <c r="D88" s="3"/>
      <c r="E88" s="3"/>
      <c r="F88" s="3"/>
      <c r="G88" s="3"/>
      <c r="H88" s="126">
        <v>2401134</v>
      </c>
      <c r="I88" s="126"/>
      <c r="J88" s="129"/>
      <c r="K88" s="129"/>
      <c r="L88" s="129"/>
      <c r="M88" s="129"/>
      <c r="N88" s="129">
        <v>2328241930</v>
      </c>
      <c r="O88" s="126"/>
      <c r="P88" s="129">
        <f t="shared" si="20"/>
        <v>2328241930</v>
      </c>
      <c r="Q88" s="120"/>
      <c r="R88" s="126"/>
      <c r="S88" s="129"/>
      <c r="T88" s="131"/>
    </row>
    <row r="89" spans="1:37" ht="12.75" customHeight="1" x14ac:dyDescent="0.35">
      <c r="A89" s="1"/>
      <c r="B89" s="3"/>
      <c r="C89" s="3"/>
      <c r="D89" s="3"/>
      <c r="E89" s="3"/>
      <c r="F89" s="3"/>
      <c r="G89" s="3"/>
      <c r="H89" s="126">
        <v>2401152</v>
      </c>
      <c r="I89" s="126"/>
      <c r="J89" s="129"/>
      <c r="K89" s="129"/>
      <c r="L89" s="129"/>
      <c r="M89" s="129"/>
      <c r="N89" s="129">
        <v>2756878871</v>
      </c>
      <c r="O89" s="126"/>
      <c r="P89" s="129">
        <f t="shared" si="20"/>
        <v>2756878871</v>
      </c>
      <c r="Q89" s="120"/>
      <c r="R89" s="126"/>
      <c r="S89" s="129"/>
      <c r="T89" s="131"/>
    </row>
    <row r="90" spans="1:37" ht="12.75" customHeight="1" x14ac:dyDescent="0.35">
      <c r="A90" s="1"/>
      <c r="B90" s="3"/>
      <c r="C90" s="3"/>
      <c r="D90" s="3"/>
      <c r="E90" s="3"/>
      <c r="F90" s="3"/>
      <c r="G90" s="3"/>
      <c r="H90" s="126">
        <v>2401153</v>
      </c>
      <c r="I90" s="126"/>
      <c r="J90" s="129">
        <v>97560326</v>
      </c>
      <c r="K90" s="129"/>
      <c r="L90" s="129"/>
      <c r="M90" s="129"/>
      <c r="N90" s="129"/>
      <c r="O90" s="126"/>
      <c r="P90" s="129">
        <f t="shared" si="20"/>
        <v>97560326</v>
      </c>
      <c r="Q90" s="120"/>
      <c r="R90" s="126"/>
      <c r="S90" s="126"/>
      <c r="T90" s="131"/>
    </row>
    <row r="91" spans="1:37" ht="12.75" customHeight="1" x14ac:dyDescent="0.35">
      <c r="A91" s="1"/>
      <c r="B91" s="3"/>
      <c r="C91" s="3"/>
      <c r="D91" s="3"/>
      <c r="E91" s="3"/>
      <c r="F91" s="3"/>
      <c r="G91" s="3"/>
      <c r="H91" s="126">
        <v>2602</v>
      </c>
      <c r="I91" s="126"/>
      <c r="J91" s="129"/>
      <c r="K91" s="129"/>
      <c r="L91" s="129"/>
      <c r="M91" s="129"/>
      <c r="N91" s="129">
        <v>24684269</v>
      </c>
      <c r="O91" s="126"/>
      <c r="P91" s="129">
        <f t="shared" si="20"/>
        <v>24684269</v>
      </c>
      <c r="Q91" s="120"/>
      <c r="R91" s="126"/>
      <c r="S91" s="126"/>
      <c r="T91" s="131"/>
    </row>
    <row r="92" spans="1:37" ht="12.75" customHeight="1" x14ac:dyDescent="0.35">
      <c r="A92" s="1"/>
      <c r="B92" s="3"/>
      <c r="C92" s="3"/>
      <c r="D92" s="3"/>
      <c r="E92" s="3"/>
      <c r="F92" s="3"/>
      <c r="G92" s="3"/>
      <c r="H92" s="126">
        <v>2907</v>
      </c>
      <c r="I92" s="126"/>
      <c r="J92" s="129"/>
      <c r="K92" s="129"/>
      <c r="L92" s="129"/>
      <c r="M92" s="129"/>
      <c r="N92" s="129">
        <v>39592580</v>
      </c>
      <c r="O92" s="126"/>
      <c r="P92" s="129">
        <f t="shared" si="20"/>
        <v>39592580</v>
      </c>
      <c r="Q92" s="120"/>
      <c r="R92" s="126"/>
      <c r="S92" s="126"/>
      <c r="T92" s="131"/>
    </row>
    <row r="93" spans="1:37" ht="12.75" customHeight="1" x14ac:dyDescent="0.35">
      <c r="A93" s="1"/>
      <c r="B93" s="3"/>
      <c r="C93" s="3"/>
      <c r="D93" s="3"/>
      <c r="E93" s="3"/>
      <c r="F93" s="3"/>
      <c r="G93" s="3"/>
      <c r="H93" s="126"/>
      <c r="I93" s="126"/>
      <c r="J93" s="129">
        <f t="shared" ref="J93:O93" si="23">SUM(J81:J92)</f>
        <v>3794717749</v>
      </c>
      <c r="K93" s="129">
        <f t="shared" si="23"/>
        <v>0</v>
      </c>
      <c r="L93" s="129">
        <f t="shared" si="23"/>
        <v>639854982</v>
      </c>
      <c r="M93" s="129">
        <f t="shared" si="23"/>
        <v>0</v>
      </c>
      <c r="N93" s="129">
        <f t="shared" si="23"/>
        <v>5986215207</v>
      </c>
      <c r="O93" s="129">
        <f t="shared" si="23"/>
        <v>0</v>
      </c>
      <c r="P93" s="129">
        <f t="shared" si="20"/>
        <v>10420787938</v>
      </c>
      <c r="Q93" s="120"/>
      <c r="R93" s="126"/>
      <c r="S93" s="126"/>
      <c r="T93" s="131"/>
    </row>
    <row r="94" spans="1:37" ht="12.75" customHeight="1" x14ac:dyDescent="0.35">
      <c r="A94" s="1"/>
      <c r="B94" s="3"/>
      <c r="C94" s="3"/>
      <c r="D94" s="3"/>
      <c r="E94" s="3"/>
      <c r="F94" s="3"/>
      <c r="G94" s="3"/>
      <c r="H94" s="126"/>
      <c r="I94" s="126"/>
      <c r="J94" s="129"/>
      <c r="K94" s="129"/>
      <c r="L94" s="129"/>
      <c r="M94" s="129"/>
      <c r="N94" s="129"/>
      <c r="O94" s="126"/>
      <c r="P94" s="129" t="e">
        <f>+#REF!-P93</f>
        <v>#REF!</v>
      </c>
      <c r="Q94" s="120"/>
      <c r="R94" s="126"/>
      <c r="S94" s="126"/>
      <c r="T94" s="127"/>
    </row>
    <row r="95" spans="1:37" ht="12.75" customHeight="1" x14ac:dyDescent="0.35">
      <c r="A95" s="1"/>
      <c r="B95" s="3"/>
      <c r="C95" s="3"/>
      <c r="D95" s="3"/>
      <c r="E95" s="3"/>
      <c r="F95" s="3"/>
      <c r="G95" s="3"/>
      <c r="H95" s="126"/>
      <c r="I95" s="126"/>
      <c r="J95" s="129"/>
      <c r="K95" s="129"/>
      <c r="L95" s="129"/>
      <c r="M95" s="129"/>
      <c r="N95" s="129"/>
      <c r="O95" s="126"/>
      <c r="P95" s="126"/>
      <c r="Q95" s="120"/>
      <c r="R95" s="126"/>
      <c r="S95" s="126"/>
      <c r="T95" s="127"/>
    </row>
    <row r="96" spans="1:37" ht="12.75" customHeight="1" x14ac:dyDescent="0.35">
      <c r="A96" s="1"/>
      <c r="B96" s="3"/>
      <c r="C96" s="3"/>
      <c r="D96" s="3"/>
      <c r="E96" s="3"/>
      <c r="F96" s="3"/>
      <c r="G96" s="3"/>
      <c r="H96" s="126"/>
      <c r="I96" s="126"/>
      <c r="J96" s="129"/>
      <c r="K96" s="129"/>
      <c r="L96" s="129"/>
      <c r="M96" s="129"/>
      <c r="N96" s="129"/>
      <c r="O96" s="126"/>
      <c r="P96" s="129"/>
      <c r="Q96" s="120"/>
      <c r="R96" s="126"/>
      <c r="S96" s="126"/>
      <c r="T96" s="127"/>
    </row>
    <row r="97" spans="1:20" ht="12.75" customHeight="1" x14ac:dyDescent="0.35">
      <c r="A97" s="1"/>
      <c r="B97" s="3"/>
      <c r="C97" s="3"/>
      <c r="D97" s="3"/>
      <c r="E97" s="3"/>
      <c r="F97" s="3"/>
      <c r="G97" s="3"/>
      <c r="H97" s="126"/>
      <c r="I97" s="126"/>
      <c r="J97" s="129"/>
      <c r="K97" s="129"/>
      <c r="L97" s="129"/>
      <c r="M97" s="129"/>
      <c r="N97" s="129"/>
      <c r="O97" s="126"/>
      <c r="P97" s="126"/>
      <c r="Q97" s="120"/>
      <c r="R97" s="126"/>
      <c r="S97" s="126"/>
      <c r="T97" s="127"/>
    </row>
    <row r="98" spans="1:20" ht="12.75" customHeight="1" x14ac:dyDescent="0.35">
      <c r="A98" s="1"/>
      <c r="B98" s="3"/>
      <c r="C98" s="3"/>
      <c r="D98" s="3"/>
      <c r="E98" s="3"/>
      <c r="F98" s="3"/>
      <c r="G98" s="3"/>
      <c r="H98" s="126"/>
      <c r="I98" s="126"/>
      <c r="J98" s="129"/>
      <c r="K98" s="129"/>
      <c r="L98" s="129"/>
      <c r="M98" s="126"/>
      <c r="N98" s="126"/>
      <c r="O98" s="126"/>
      <c r="P98" s="126"/>
      <c r="Q98" s="120"/>
      <c r="R98" s="126"/>
      <c r="S98" s="126"/>
      <c r="T98" s="127"/>
    </row>
    <row r="99" spans="1:20" ht="12.75" customHeight="1" x14ac:dyDescent="0.35">
      <c r="A99" s="1"/>
      <c r="B99" s="3"/>
      <c r="C99" s="3"/>
      <c r="D99" s="3"/>
      <c r="E99" s="3"/>
      <c r="F99" s="3"/>
      <c r="G99" s="3"/>
      <c r="H99" s="126"/>
      <c r="I99" s="126"/>
      <c r="J99" s="129"/>
      <c r="K99" s="129"/>
      <c r="L99" s="129"/>
      <c r="M99" s="126"/>
      <c r="N99" s="126"/>
      <c r="O99" s="126"/>
      <c r="P99" s="126"/>
      <c r="Q99" s="120"/>
      <c r="R99" s="126"/>
      <c r="S99" s="126"/>
      <c r="T99" s="127"/>
    </row>
    <row r="100" spans="1:20" ht="12.75" customHeight="1" x14ac:dyDescent="0.35">
      <c r="A100" s="1"/>
      <c r="B100" s="3"/>
      <c r="C100" s="3"/>
      <c r="D100" s="3"/>
      <c r="E100" s="3"/>
      <c r="F100" s="3"/>
      <c r="G100" s="3"/>
      <c r="H100" s="126"/>
      <c r="I100" s="126"/>
      <c r="J100" s="129"/>
      <c r="K100" s="129"/>
      <c r="L100" s="129"/>
      <c r="M100" s="126"/>
      <c r="N100" s="126"/>
      <c r="O100" s="126"/>
      <c r="P100" s="126"/>
      <c r="Q100" s="120"/>
      <c r="R100" s="126"/>
      <c r="S100" s="126"/>
      <c r="T100" s="127"/>
    </row>
    <row r="101" spans="1:20" ht="12.75" customHeight="1" x14ac:dyDescent="0.35">
      <c r="A101" s="1"/>
      <c r="B101" s="3"/>
      <c r="C101" s="3"/>
      <c r="D101" s="3"/>
      <c r="E101" s="3"/>
      <c r="F101" s="3"/>
      <c r="G101" s="3"/>
      <c r="H101" s="126"/>
      <c r="I101" s="126"/>
      <c r="J101" s="129"/>
      <c r="K101" s="129"/>
      <c r="L101" s="129"/>
      <c r="M101" s="126"/>
      <c r="N101" s="126"/>
      <c r="O101" s="126"/>
      <c r="P101" s="126"/>
      <c r="Q101" s="120"/>
      <c r="R101" s="126"/>
      <c r="S101" s="126"/>
      <c r="T101" s="127"/>
    </row>
    <row r="102" spans="1:20" ht="12.75" customHeight="1" x14ac:dyDescent="0.35">
      <c r="A102" s="1"/>
      <c r="B102" s="3"/>
      <c r="C102" s="3"/>
      <c r="D102" s="3"/>
      <c r="E102" s="3"/>
      <c r="F102" s="3"/>
      <c r="G102" s="3"/>
      <c r="H102" s="126"/>
      <c r="I102" s="126"/>
      <c r="J102" s="129"/>
      <c r="K102" s="129"/>
      <c r="L102" s="129"/>
      <c r="M102" s="126"/>
      <c r="N102" s="126"/>
      <c r="O102" s="126"/>
      <c r="P102" s="126"/>
      <c r="Q102" s="120"/>
      <c r="R102" s="126"/>
      <c r="S102" s="126"/>
      <c r="T102" s="127"/>
    </row>
    <row r="103" spans="1:20" ht="12.75" customHeight="1" x14ac:dyDescent="0.35">
      <c r="A103" s="1"/>
      <c r="B103" s="3"/>
      <c r="C103" s="3"/>
      <c r="D103" s="3"/>
      <c r="E103" s="3"/>
      <c r="F103" s="3"/>
      <c r="G103" s="3"/>
      <c r="H103" s="126"/>
      <c r="I103" s="126"/>
      <c r="J103" s="129"/>
      <c r="K103" s="129"/>
      <c r="L103" s="129"/>
      <c r="M103" s="126"/>
      <c r="N103" s="126"/>
      <c r="O103" s="126"/>
      <c r="P103" s="126"/>
      <c r="Q103" s="120"/>
      <c r="R103" s="126"/>
      <c r="S103" s="126"/>
      <c r="T103" s="127"/>
    </row>
    <row r="104" spans="1:20" ht="12.75" customHeight="1" x14ac:dyDescent="0.35">
      <c r="A104" s="1"/>
      <c r="B104" s="3"/>
      <c r="C104" s="3"/>
      <c r="D104" s="3"/>
      <c r="E104" s="3"/>
      <c r="F104" s="3"/>
      <c r="G104" s="3"/>
      <c r="H104" s="126"/>
      <c r="I104" s="126"/>
      <c r="J104" s="129"/>
      <c r="K104" s="129"/>
      <c r="L104" s="129"/>
      <c r="M104" s="126"/>
      <c r="N104" s="126"/>
      <c r="O104" s="126"/>
      <c r="P104" s="126"/>
      <c r="Q104" s="120"/>
      <c r="R104" s="126"/>
      <c r="S104" s="126"/>
      <c r="T104" s="127"/>
    </row>
    <row r="105" spans="1:20" ht="12.75" customHeight="1" x14ac:dyDescent="0.35">
      <c r="A105" s="1"/>
      <c r="B105" s="3"/>
      <c r="C105" s="3"/>
      <c r="D105" s="3"/>
      <c r="E105" s="3"/>
      <c r="F105" s="3"/>
      <c r="G105" s="3"/>
      <c r="H105" s="126"/>
      <c r="I105" s="126"/>
      <c r="J105" s="129"/>
      <c r="K105" s="129"/>
      <c r="L105" s="129"/>
      <c r="M105" s="126"/>
      <c r="N105" s="126"/>
      <c r="O105" s="126"/>
      <c r="P105" s="126"/>
      <c r="Q105" s="120"/>
      <c r="R105" s="126"/>
      <c r="S105" s="126"/>
      <c r="T105" s="127"/>
    </row>
    <row r="106" spans="1:20" ht="12.75" customHeight="1" x14ac:dyDescent="0.35">
      <c r="A106" s="1"/>
      <c r="B106" s="3"/>
      <c r="C106" s="3"/>
      <c r="D106" s="3"/>
      <c r="E106" s="3"/>
      <c r="F106" s="3"/>
      <c r="G106" s="3"/>
      <c r="H106" s="126"/>
      <c r="I106" s="126"/>
      <c r="J106" s="129"/>
      <c r="K106" s="129"/>
      <c r="L106" s="129"/>
      <c r="M106" s="126"/>
      <c r="N106" s="126"/>
      <c r="O106" s="126"/>
      <c r="P106" s="126"/>
      <c r="Q106" s="120"/>
      <c r="R106" s="126"/>
      <c r="S106" s="126"/>
      <c r="T106" s="127"/>
    </row>
    <row r="107" spans="1:20" ht="12.75" customHeight="1" x14ac:dyDescent="0.35">
      <c r="A107" s="1"/>
      <c r="B107" s="3"/>
      <c r="C107" s="3"/>
      <c r="D107" s="3"/>
      <c r="E107" s="3"/>
      <c r="F107" s="3"/>
      <c r="G107" s="3"/>
      <c r="H107" s="126"/>
      <c r="I107" s="126"/>
      <c r="J107" s="129"/>
      <c r="K107" s="129"/>
      <c r="L107" s="129"/>
      <c r="M107" s="126"/>
      <c r="N107" s="126"/>
      <c r="O107" s="126"/>
      <c r="P107" s="126"/>
      <c r="Q107" s="120"/>
      <c r="R107" s="126"/>
      <c r="S107" s="126"/>
      <c r="T107" s="127"/>
    </row>
    <row r="108" spans="1:20" ht="12.75" customHeight="1" x14ac:dyDescent="0.35">
      <c r="A108" s="1"/>
      <c r="B108" s="3"/>
      <c r="C108" s="3"/>
      <c r="D108" s="3"/>
      <c r="E108" s="3"/>
      <c r="F108" s="3"/>
      <c r="G108" s="3"/>
      <c r="H108" s="126"/>
      <c r="I108" s="126"/>
      <c r="J108" s="129"/>
      <c r="K108" s="129"/>
      <c r="L108" s="129"/>
      <c r="M108" s="126"/>
      <c r="N108" s="126"/>
      <c r="O108" s="126"/>
      <c r="P108" s="126"/>
      <c r="Q108" s="120"/>
      <c r="R108" s="126"/>
      <c r="S108" s="126"/>
      <c r="T108" s="127"/>
    </row>
    <row r="109" spans="1:20" ht="12.75" customHeight="1" x14ac:dyDescent="0.35">
      <c r="A109" s="1"/>
      <c r="B109" s="3"/>
      <c r="C109" s="3"/>
      <c r="D109" s="3"/>
      <c r="E109" s="3"/>
      <c r="F109" s="3"/>
      <c r="G109" s="3"/>
      <c r="H109" s="126"/>
      <c r="I109" s="126"/>
      <c r="J109" s="129"/>
      <c r="K109" s="129"/>
      <c r="L109" s="129"/>
      <c r="M109" s="126"/>
      <c r="N109" s="126"/>
      <c r="O109" s="126"/>
      <c r="P109" s="126"/>
      <c r="Q109" s="120"/>
      <c r="R109" s="126"/>
      <c r="S109" s="126"/>
      <c r="T109" s="127"/>
    </row>
    <row r="110" spans="1:20" ht="12.75" customHeight="1" x14ac:dyDescent="0.35">
      <c r="A110" s="1"/>
      <c r="B110" s="3"/>
      <c r="C110" s="3"/>
      <c r="D110" s="3"/>
      <c r="E110" s="3"/>
      <c r="F110" s="3"/>
      <c r="G110" s="3"/>
      <c r="H110" s="3"/>
      <c r="I110" s="3"/>
      <c r="J110" s="81"/>
      <c r="K110" s="81"/>
      <c r="L110" s="81"/>
      <c r="M110" s="3"/>
      <c r="N110" s="3"/>
      <c r="O110" s="3"/>
      <c r="P110" s="3"/>
      <c r="Q110" s="34"/>
      <c r="R110" s="3"/>
      <c r="S110" s="3"/>
      <c r="T110" s="127"/>
    </row>
    <row r="111" spans="1:20" ht="12.75" customHeight="1" x14ac:dyDescent="0.35">
      <c r="A111" s="1"/>
      <c r="B111" s="3"/>
      <c r="C111" s="3"/>
      <c r="D111" s="3"/>
      <c r="E111" s="3"/>
      <c r="F111" s="3"/>
      <c r="G111" s="3"/>
      <c r="H111" s="3"/>
      <c r="I111" s="3"/>
      <c r="J111" s="81"/>
      <c r="K111" s="81"/>
      <c r="L111" s="81"/>
      <c r="M111" s="3"/>
      <c r="N111" s="3"/>
      <c r="O111" s="3"/>
      <c r="P111" s="3"/>
      <c r="Q111" s="34"/>
      <c r="R111" s="3"/>
      <c r="S111" s="3"/>
      <c r="T111" s="127"/>
    </row>
    <row r="112" spans="1:20" ht="12.75" customHeight="1" x14ac:dyDescent="0.3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4"/>
      <c r="R112" s="3"/>
      <c r="S112" s="3"/>
      <c r="T112" s="127"/>
    </row>
    <row r="113" spans="1:20" ht="12.75" customHeight="1" x14ac:dyDescent="0.35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4"/>
      <c r="R113" s="3"/>
      <c r="S113" s="3"/>
      <c r="T113" s="127"/>
    </row>
    <row r="114" spans="1:20" ht="12.75" customHeight="1" x14ac:dyDescent="0.35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4"/>
      <c r="R114" s="3"/>
      <c r="S114" s="3"/>
      <c r="T114" s="127"/>
    </row>
    <row r="115" spans="1:20" ht="12.75" customHeight="1" x14ac:dyDescent="0.3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4"/>
      <c r="R115" s="3"/>
      <c r="S115" s="3"/>
      <c r="T115" s="127"/>
    </row>
    <row r="116" spans="1:20" ht="12.75" customHeight="1" x14ac:dyDescent="0.35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4"/>
      <c r="R116" s="3"/>
      <c r="S116" s="3"/>
      <c r="T116" s="127"/>
    </row>
    <row r="117" spans="1:20" ht="12.75" customHeight="1" x14ac:dyDescent="0.35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4"/>
      <c r="R117" s="3"/>
      <c r="S117" s="3"/>
      <c r="T117" s="127"/>
    </row>
    <row r="118" spans="1:20" ht="12.75" customHeight="1" x14ac:dyDescent="0.35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4"/>
      <c r="R118" s="3"/>
      <c r="S118" s="3"/>
      <c r="T118" s="99"/>
    </row>
    <row r="119" spans="1:20" ht="12.75" customHeight="1" x14ac:dyDescent="0.35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4"/>
      <c r="R119" s="3"/>
      <c r="S119" s="3"/>
      <c r="T119" s="99"/>
    </row>
    <row r="120" spans="1:20" ht="12.75" customHeight="1" x14ac:dyDescent="0.35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4"/>
      <c r="R120" s="3"/>
      <c r="S120" s="3"/>
      <c r="T120" s="99"/>
    </row>
    <row r="121" spans="1:20" ht="12.75" customHeight="1" x14ac:dyDescent="0.35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4"/>
      <c r="R121" s="3"/>
      <c r="S121" s="3"/>
      <c r="T121" s="99"/>
    </row>
    <row r="122" spans="1:20" ht="12.75" customHeight="1" x14ac:dyDescent="0.35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4"/>
      <c r="R122" s="3"/>
      <c r="S122" s="3"/>
      <c r="T122" s="99"/>
    </row>
    <row r="123" spans="1:20" ht="12.75" customHeight="1" x14ac:dyDescent="0.35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4"/>
      <c r="R123" s="3"/>
      <c r="S123" s="3"/>
      <c r="T123" s="99"/>
    </row>
    <row r="124" spans="1:20" ht="12.75" customHeight="1" x14ac:dyDescent="0.35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4"/>
      <c r="R124" s="3"/>
      <c r="S124" s="3"/>
      <c r="T124" s="99"/>
    </row>
    <row r="125" spans="1:20" ht="12.75" customHeight="1" x14ac:dyDescent="0.35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4"/>
      <c r="R125" s="3"/>
      <c r="S125" s="3"/>
      <c r="T125" s="99"/>
    </row>
    <row r="126" spans="1:20" ht="12.75" customHeight="1" x14ac:dyDescent="0.35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4"/>
      <c r="R126" s="3"/>
      <c r="S126" s="3"/>
      <c r="T126" s="99"/>
    </row>
    <row r="127" spans="1:20" ht="12.75" customHeight="1" x14ac:dyDescent="0.35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4"/>
      <c r="R127" s="3"/>
      <c r="S127" s="3"/>
      <c r="T127" s="99"/>
    </row>
    <row r="128" spans="1:20" ht="12.75" customHeight="1" x14ac:dyDescent="0.3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4"/>
      <c r="R128" s="3"/>
      <c r="S128" s="3"/>
      <c r="T128" s="99"/>
    </row>
    <row r="129" spans="1:20" ht="12.75" customHeight="1" x14ac:dyDescent="0.3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4"/>
      <c r="R129" s="3"/>
      <c r="S129" s="3"/>
      <c r="T129" s="99"/>
    </row>
    <row r="130" spans="1:20" ht="12.75" customHeight="1" x14ac:dyDescent="0.3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4"/>
      <c r="R130" s="3"/>
      <c r="S130" s="3"/>
      <c r="T130" s="99"/>
    </row>
    <row r="131" spans="1:20" ht="12.75" customHeight="1" x14ac:dyDescent="0.3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4"/>
      <c r="R131" s="3"/>
      <c r="S131" s="3"/>
      <c r="T131" s="99"/>
    </row>
    <row r="132" spans="1:20" ht="12.75" customHeight="1" x14ac:dyDescent="0.3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4"/>
      <c r="R132" s="3"/>
      <c r="S132" s="3"/>
      <c r="T132" s="99"/>
    </row>
    <row r="133" spans="1:20" ht="15" customHeight="1" x14ac:dyDescent="0.35">
      <c r="A133" s="1"/>
      <c r="B133" s="3"/>
      <c r="C133" s="1"/>
      <c r="D133" s="1"/>
      <c r="E133" s="1"/>
      <c r="F133" s="1"/>
      <c r="G133" s="1"/>
      <c r="H133" s="1"/>
      <c r="I133" s="1"/>
      <c r="J133" s="93"/>
      <c r="K133" s="1"/>
      <c r="L133" s="1"/>
      <c r="M133" s="1"/>
      <c r="N133" s="93"/>
      <c r="O133" s="93"/>
      <c r="P133" s="93"/>
      <c r="Q133" s="35"/>
      <c r="R133" s="93"/>
      <c r="S133" s="93"/>
      <c r="T133" s="99"/>
    </row>
    <row r="134" spans="1:20" ht="15" customHeight="1" x14ac:dyDescent="0.35">
      <c r="A134" s="1"/>
      <c r="B134" s="3"/>
      <c r="C134" s="1"/>
      <c r="D134" s="1"/>
      <c r="E134" s="1"/>
      <c r="F134" s="1"/>
      <c r="G134" s="1"/>
      <c r="H134" s="1"/>
      <c r="I134" s="1"/>
      <c r="J134" s="93"/>
      <c r="K134" s="1"/>
      <c r="L134" s="1"/>
      <c r="M134" s="1"/>
      <c r="N134" s="93"/>
      <c r="O134" s="93"/>
      <c r="P134" s="93"/>
      <c r="Q134" s="35"/>
      <c r="R134" s="93"/>
      <c r="S134" s="93"/>
      <c r="T134" s="99"/>
    </row>
    <row r="135" spans="1:20" ht="15" customHeight="1" x14ac:dyDescent="0.35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Q135" s="35"/>
      <c r="T135" s="99"/>
    </row>
    <row r="136" spans="1:20" ht="15" customHeight="1" x14ac:dyDescent="0.35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Q136" s="35"/>
      <c r="T136" s="99"/>
    </row>
    <row r="137" spans="1:20" ht="15" customHeight="1" x14ac:dyDescent="0.35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Q137" s="35"/>
      <c r="T137" s="99"/>
    </row>
    <row r="138" spans="1:20" ht="15" customHeight="1" x14ac:dyDescent="0.35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Q138" s="35"/>
      <c r="T138" s="99"/>
    </row>
    <row r="139" spans="1:20" ht="12.75" customHeight="1" x14ac:dyDescent="0.35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Q139" s="35"/>
      <c r="T139" s="99"/>
    </row>
    <row r="140" spans="1:20" ht="12.75" customHeight="1" x14ac:dyDescent="0.35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Q140" s="35"/>
      <c r="T140" s="99"/>
    </row>
    <row r="141" spans="1:20" ht="12.75" customHeight="1" x14ac:dyDescent="0.35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Q141" s="35"/>
      <c r="T141" s="99"/>
    </row>
    <row r="142" spans="1:20" ht="12.75" customHeight="1" x14ac:dyDescent="0.35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Q142" s="35"/>
      <c r="T142" s="99"/>
    </row>
    <row r="143" spans="1:20" ht="12.75" customHeight="1" x14ac:dyDescent="0.35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Q143" s="35"/>
      <c r="T143" s="99"/>
    </row>
    <row r="144" spans="1:20" ht="12.75" customHeight="1" x14ac:dyDescent="0.35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Q144" s="35"/>
      <c r="T144" s="99"/>
    </row>
    <row r="145" spans="1:20" ht="12.75" customHeight="1" x14ac:dyDescent="0.35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T145" s="99"/>
    </row>
    <row r="146" spans="1:20" ht="12.75" customHeight="1" x14ac:dyDescent="0.35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T146" s="99"/>
    </row>
    <row r="147" spans="1:20" ht="12.75" customHeight="1" x14ac:dyDescent="0.35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T147" s="99"/>
    </row>
    <row r="148" spans="1:20" ht="12.75" customHeight="1" x14ac:dyDescent="0.35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T148" s="99"/>
    </row>
    <row r="149" spans="1:20" ht="12.75" customHeight="1" x14ac:dyDescent="0.35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T149" s="99"/>
    </row>
    <row r="150" spans="1:20" ht="12.75" customHeight="1" x14ac:dyDescent="0.35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T150" s="99"/>
    </row>
    <row r="151" spans="1:20" ht="12.75" customHeight="1" x14ac:dyDescent="0.35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T151" s="99"/>
    </row>
    <row r="152" spans="1:20" ht="12.75" customHeight="1" x14ac:dyDescent="0.35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T152" s="99"/>
    </row>
    <row r="153" spans="1:20" ht="12.75" customHeight="1" x14ac:dyDescent="0.35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T153" s="99"/>
    </row>
    <row r="154" spans="1:20" ht="12.75" customHeight="1" x14ac:dyDescent="0.35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T154" s="99"/>
    </row>
    <row r="155" spans="1:20" ht="12.75" customHeight="1" x14ac:dyDescent="0.35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T155" s="99"/>
    </row>
    <row r="156" spans="1:20" ht="12.75" customHeight="1" x14ac:dyDescent="0.35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T156" s="99"/>
    </row>
    <row r="157" spans="1:20" ht="12.75" customHeight="1" x14ac:dyDescent="0.35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T157" s="99"/>
    </row>
    <row r="158" spans="1:20" ht="12.75" customHeight="1" x14ac:dyDescent="0.35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T158" s="99"/>
    </row>
    <row r="159" spans="1:20" ht="12.75" customHeight="1" x14ac:dyDescent="0.35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T159" s="99"/>
    </row>
    <row r="160" spans="1:20" ht="12.75" customHeight="1" x14ac:dyDescent="0.35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T160" s="99"/>
    </row>
    <row r="161" spans="1:20" ht="12.75" customHeight="1" x14ac:dyDescent="0.35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T161" s="99"/>
    </row>
    <row r="162" spans="1:20" ht="12.75" customHeight="1" x14ac:dyDescent="0.35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T162" s="99"/>
    </row>
    <row r="163" spans="1:20" ht="12.75" customHeight="1" x14ac:dyDescent="0.35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T163" s="99"/>
    </row>
    <row r="164" spans="1:20" ht="12.75" customHeight="1" x14ac:dyDescent="0.35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T164" s="99"/>
    </row>
    <row r="165" spans="1:20" ht="12.75" customHeight="1" x14ac:dyDescent="0.35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T165" s="99"/>
    </row>
    <row r="166" spans="1:20" ht="12.75" customHeight="1" x14ac:dyDescent="0.35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T166" s="99"/>
    </row>
    <row r="167" spans="1:20" ht="12.75" customHeight="1" x14ac:dyDescent="0.35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T167" s="99"/>
    </row>
    <row r="168" spans="1:20" ht="12.75" customHeight="1" x14ac:dyDescent="0.35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T168" s="99"/>
    </row>
    <row r="169" spans="1:20" ht="12.75" customHeight="1" x14ac:dyDescent="0.35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T169" s="99"/>
    </row>
    <row r="170" spans="1:20" ht="12.75" customHeight="1" x14ac:dyDescent="0.35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T170" s="99"/>
    </row>
    <row r="171" spans="1:20" ht="12.75" customHeight="1" x14ac:dyDescent="0.35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T171" s="99"/>
    </row>
    <row r="172" spans="1:20" ht="12.75" customHeight="1" x14ac:dyDescent="0.35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T172" s="99"/>
    </row>
    <row r="173" spans="1:20" ht="12.75" customHeight="1" x14ac:dyDescent="0.35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T173" s="99"/>
    </row>
    <row r="174" spans="1:20" ht="12.75" customHeight="1" x14ac:dyDescent="0.35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T174" s="99"/>
    </row>
    <row r="175" spans="1:20" ht="12.75" customHeight="1" x14ac:dyDescent="0.35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T175" s="99"/>
    </row>
    <row r="176" spans="1:20" ht="12.75" customHeight="1" x14ac:dyDescent="0.35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T176" s="99"/>
    </row>
    <row r="177" spans="1:20" ht="14.25" customHeight="1" x14ac:dyDescent="0.35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T177" s="99"/>
    </row>
    <row r="178" spans="1:20" ht="12.75" customHeight="1" x14ac:dyDescent="0.35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T178" s="99"/>
    </row>
    <row r="179" spans="1:20" ht="12.75" customHeight="1" x14ac:dyDescent="0.35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T179" s="99"/>
    </row>
    <row r="180" spans="1:20" ht="12.75" customHeight="1" x14ac:dyDescent="0.35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T180" s="99"/>
    </row>
    <row r="181" spans="1:20" ht="12.75" customHeight="1" x14ac:dyDescent="0.35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T181" s="99"/>
    </row>
    <row r="182" spans="1:20" ht="12.75" customHeight="1" x14ac:dyDescent="0.35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T182" s="99"/>
    </row>
    <row r="183" spans="1:20" ht="12.75" customHeight="1" x14ac:dyDescent="0.35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T183" s="99"/>
    </row>
    <row r="184" spans="1:20" ht="12.75" customHeight="1" x14ac:dyDescent="0.35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T184" s="99"/>
    </row>
    <row r="185" spans="1:20" ht="12.75" customHeight="1" x14ac:dyDescent="0.35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T185" s="99"/>
    </row>
    <row r="186" spans="1:20" ht="12.75" customHeight="1" x14ac:dyDescent="0.35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T186" s="99"/>
    </row>
    <row r="187" spans="1:20" ht="12.75" customHeight="1" x14ac:dyDescent="0.35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T187" s="99"/>
    </row>
    <row r="188" spans="1:20" ht="12.75" customHeight="1" x14ac:dyDescent="0.35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T188" s="99"/>
    </row>
    <row r="189" spans="1:20" ht="12.75" customHeight="1" x14ac:dyDescent="0.35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T189" s="99"/>
    </row>
    <row r="190" spans="1:20" ht="12.75" customHeight="1" x14ac:dyDescent="0.35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T190" s="99"/>
    </row>
    <row r="191" spans="1:20" ht="12.75" customHeight="1" x14ac:dyDescent="0.35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T191" s="99"/>
    </row>
    <row r="192" spans="1:20" ht="15" customHeight="1" x14ac:dyDescent="0.35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T192" s="99"/>
    </row>
    <row r="193" spans="1:20" ht="15" customHeight="1" x14ac:dyDescent="0.35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T193" s="99"/>
    </row>
    <row r="194" spans="1:20" ht="15" customHeight="1" x14ac:dyDescent="0.35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T194" s="99"/>
    </row>
    <row r="195" spans="1:20" ht="15" customHeight="1" x14ac:dyDescent="0.35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T195" s="99"/>
    </row>
    <row r="196" spans="1:20" ht="15" customHeight="1" x14ac:dyDescent="0.35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T196" s="99"/>
    </row>
    <row r="197" spans="1:20" ht="15" customHeight="1" x14ac:dyDescent="0.35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T197" s="99"/>
    </row>
    <row r="198" spans="1:20" ht="15" customHeight="1" x14ac:dyDescent="0.35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T198" s="99"/>
    </row>
    <row r="199" spans="1:20" ht="15" customHeight="1" x14ac:dyDescent="0.35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T199" s="99"/>
    </row>
    <row r="200" spans="1:20" ht="15" customHeight="1" x14ac:dyDescent="0.35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T200" s="99"/>
    </row>
    <row r="201" spans="1:20" ht="15" customHeight="1" x14ac:dyDescent="0.35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T201" s="99"/>
    </row>
    <row r="202" spans="1:20" ht="15" customHeight="1" x14ac:dyDescent="0.35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T202" s="99"/>
    </row>
    <row r="203" spans="1:20" ht="12.75" customHeight="1" x14ac:dyDescent="0.35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T203" s="99"/>
    </row>
    <row r="204" spans="1:20" ht="12.75" customHeight="1" x14ac:dyDescent="0.35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T204" s="99"/>
    </row>
    <row r="205" spans="1:20" ht="12.75" customHeight="1" x14ac:dyDescent="0.35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T205" s="99"/>
    </row>
    <row r="206" spans="1:20" ht="12.75" customHeight="1" x14ac:dyDescent="0.35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T206" s="99"/>
    </row>
    <row r="207" spans="1:20" ht="12.75" customHeight="1" x14ac:dyDescent="0.35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T207" s="99"/>
    </row>
    <row r="208" spans="1:20" ht="12.75" customHeight="1" x14ac:dyDescent="0.35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T208" s="99"/>
    </row>
    <row r="209" spans="1:20" ht="12.75" customHeight="1" x14ac:dyDescent="0.35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T209" s="99"/>
    </row>
    <row r="210" spans="1:20" ht="12.75" customHeight="1" x14ac:dyDescent="0.35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T210" s="99"/>
    </row>
    <row r="211" spans="1:20" ht="12.75" customHeight="1" x14ac:dyDescent="0.35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T211" s="99"/>
    </row>
    <row r="212" spans="1:20" ht="12.75" customHeight="1" x14ac:dyDescent="0.35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T212" s="99"/>
    </row>
    <row r="213" spans="1:20" ht="12.75" customHeight="1" x14ac:dyDescent="0.35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T213" s="99"/>
    </row>
    <row r="214" spans="1:20" ht="12.75" customHeight="1" x14ac:dyDescent="0.35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T214" s="99"/>
    </row>
    <row r="215" spans="1:20" ht="12.75" customHeight="1" x14ac:dyDescent="0.35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T215" s="99"/>
    </row>
    <row r="216" spans="1:20" ht="12.75" customHeight="1" x14ac:dyDescent="0.35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T216" s="99"/>
    </row>
    <row r="217" spans="1:20" ht="12.75" customHeight="1" x14ac:dyDescent="0.35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T217" s="99"/>
    </row>
    <row r="218" spans="1:20" ht="12.75" customHeight="1" x14ac:dyDescent="0.35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T218" s="99"/>
    </row>
    <row r="219" spans="1:20" ht="12.75" customHeight="1" x14ac:dyDescent="0.35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T219" s="99"/>
    </row>
    <row r="220" spans="1:20" ht="12.75" customHeight="1" x14ac:dyDescent="0.35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T220" s="99"/>
    </row>
    <row r="221" spans="1:20" ht="12.75" customHeight="1" x14ac:dyDescent="0.35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T221" s="99"/>
    </row>
    <row r="222" spans="1:20" ht="12.75" customHeight="1" x14ac:dyDescent="0.35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T222" s="99"/>
    </row>
    <row r="223" spans="1:20" ht="12.75" customHeight="1" x14ac:dyDescent="0.35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T223" s="99"/>
    </row>
    <row r="224" spans="1:20" ht="12.75" customHeight="1" x14ac:dyDescent="0.35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T224" s="99"/>
    </row>
    <row r="225" spans="1:20" ht="12.75" customHeight="1" x14ac:dyDescent="0.35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T225" s="99"/>
    </row>
    <row r="226" spans="1:20" ht="12.75" customHeight="1" x14ac:dyDescent="0.35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T226" s="99"/>
    </row>
    <row r="227" spans="1:20" ht="12.75" customHeight="1" x14ac:dyDescent="0.35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T227" s="99"/>
    </row>
    <row r="228" spans="1:20" ht="12.75" customHeight="1" x14ac:dyDescent="0.35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T228" s="99"/>
    </row>
    <row r="229" spans="1:20" ht="12.75" customHeight="1" x14ac:dyDescent="0.35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T229" s="99"/>
    </row>
    <row r="230" spans="1:20" ht="12.75" customHeight="1" x14ac:dyDescent="0.35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T230" s="99"/>
    </row>
    <row r="231" spans="1:20" ht="12.75" customHeight="1" x14ac:dyDescent="0.35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T231" s="99"/>
    </row>
    <row r="232" spans="1:20" ht="12.75" customHeight="1" x14ac:dyDescent="0.35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T232" s="99"/>
    </row>
    <row r="233" spans="1:20" ht="12.75" customHeight="1" x14ac:dyDescent="0.35">
      <c r="A233" s="1"/>
      <c r="B233" s="3"/>
      <c r="C233" s="1"/>
      <c r="D233" s="1"/>
      <c r="E233" s="1"/>
      <c r="F233" s="1"/>
      <c r="G233" s="1"/>
      <c r="H233" s="1"/>
      <c r="I233" s="1"/>
      <c r="K233" s="1"/>
      <c r="L233" s="1"/>
      <c r="M233" s="1"/>
      <c r="T233" s="99"/>
    </row>
    <row r="234" spans="1:20" ht="12.75" customHeight="1" x14ac:dyDescent="0.35">
      <c r="A234" s="1"/>
      <c r="B234" s="3"/>
      <c r="C234" s="1"/>
      <c r="D234" s="1"/>
      <c r="E234" s="1"/>
      <c r="F234" s="1"/>
      <c r="G234" s="1"/>
      <c r="H234" s="1"/>
      <c r="I234" s="1"/>
      <c r="K234" s="1"/>
      <c r="L234" s="1"/>
      <c r="M234" s="1"/>
      <c r="T234" s="99"/>
    </row>
    <row r="235" spans="1:20" ht="12.75" customHeight="1" x14ac:dyDescent="0.35">
      <c r="A235" s="1"/>
      <c r="B235" s="3"/>
      <c r="C235" s="1"/>
      <c r="D235" s="1"/>
      <c r="E235" s="1"/>
      <c r="F235" s="1"/>
      <c r="G235" s="1"/>
      <c r="H235" s="1"/>
      <c r="I235" s="1"/>
      <c r="K235" s="1"/>
      <c r="L235" s="1"/>
      <c r="M235" s="1"/>
      <c r="T235" s="99"/>
    </row>
    <row r="236" spans="1:20" ht="12.75" customHeight="1" x14ac:dyDescent="0.35">
      <c r="A236" s="1"/>
      <c r="B236" s="3"/>
      <c r="C236" s="1"/>
      <c r="D236" s="1"/>
      <c r="E236" s="1"/>
      <c r="F236" s="1"/>
      <c r="G236" s="1"/>
      <c r="H236" s="1"/>
      <c r="I236" s="1"/>
      <c r="K236" s="1"/>
      <c r="L236" s="1"/>
      <c r="M236" s="1"/>
      <c r="T236" s="99"/>
    </row>
    <row r="237" spans="1:20" ht="12.75" customHeight="1" x14ac:dyDescent="0.35">
      <c r="A237" s="1"/>
      <c r="B237" s="3"/>
      <c r="C237" s="1"/>
      <c r="D237" s="1"/>
      <c r="E237" s="1"/>
      <c r="F237" s="1"/>
      <c r="G237" s="1"/>
      <c r="H237" s="1"/>
      <c r="I237" s="1"/>
      <c r="K237" s="1"/>
      <c r="L237" s="1"/>
      <c r="M237" s="1"/>
      <c r="T237" s="99"/>
    </row>
    <row r="238" spans="1:20" ht="12.75" customHeight="1" x14ac:dyDescent="0.35">
      <c r="A238" s="1"/>
      <c r="B238" s="3"/>
      <c r="C238" s="1"/>
      <c r="D238" s="1"/>
      <c r="E238" s="1"/>
      <c r="F238" s="1"/>
      <c r="G238" s="1"/>
      <c r="H238" s="1"/>
      <c r="I238" s="1"/>
      <c r="K238" s="1"/>
      <c r="L238" s="1"/>
      <c r="M238" s="1"/>
      <c r="T238" s="99"/>
    </row>
    <row r="239" spans="1:20" ht="12.75" customHeight="1" x14ac:dyDescent="0.35">
      <c r="A239" s="1"/>
      <c r="B239" s="3"/>
      <c r="C239" s="1"/>
      <c r="D239" s="1"/>
      <c r="E239" s="1"/>
      <c r="F239" s="1"/>
      <c r="G239" s="1"/>
      <c r="H239" s="1"/>
      <c r="I239" s="1"/>
      <c r="K239" s="1"/>
      <c r="L239" s="1"/>
      <c r="M239" s="1"/>
      <c r="T239" s="99"/>
    </row>
    <row r="240" spans="1:20" ht="12.75" customHeight="1" x14ac:dyDescent="0.35">
      <c r="A240" s="1"/>
      <c r="B240" s="3"/>
      <c r="C240" s="1"/>
      <c r="D240" s="1"/>
      <c r="E240" s="1"/>
      <c r="F240" s="1"/>
      <c r="G240" s="1"/>
      <c r="H240" s="1"/>
      <c r="I240" s="1"/>
      <c r="K240" s="1"/>
      <c r="L240" s="1"/>
      <c r="M240" s="1"/>
      <c r="T240" s="99"/>
    </row>
    <row r="241" spans="1:20" ht="12.75" customHeight="1" x14ac:dyDescent="0.35">
      <c r="A241" s="1"/>
      <c r="B241" s="3"/>
      <c r="C241" s="1"/>
      <c r="D241" s="1"/>
      <c r="E241" s="1"/>
      <c r="F241" s="1"/>
      <c r="G241" s="1"/>
      <c r="H241" s="1"/>
      <c r="I241" s="1"/>
      <c r="K241" s="1"/>
      <c r="L241" s="1"/>
      <c r="M241" s="1"/>
      <c r="T241" s="99"/>
    </row>
    <row r="242" spans="1:20" ht="12.75" customHeight="1" x14ac:dyDescent="0.35">
      <c r="A242" s="1"/>
      <c r="B242" s="3"/>
      <c r="C242" s="1"/>
      <c r="D242" s="1"/>
      <c r="E242" s="1"/>
      <c r="F242" s="1"/>
      <c r="G242" s="1"/>
      <c r="H242" s="1"/>
      <c r="I242" s="1"/>
      <c r="K242" s="1"/>
      <c r="L242" s="1"/>
      <c r="M242" s="1"/>
      <c r="T242" s="99"/>
    </row>
    <row r="243" spans="1:20" ht="12.75" customHeight="1" x14ac:dyDescent="0.35">
      <c r="A243" s="1"/>
      <c r="B243" s="3"/>
      <c r="C243" s="1"/>
      <c r="D243" s="1"/>
      <c r="E243" s="1"/>
      <c r="F243" s="1"/>
      <c r="G243" s="1"/>
      <c r="H243" s="1"/>
      <c r="I243" s="1"/>
      <c r="K243" s="1"/>
      <c r="L243" s="1"/>
      <c r="M243" s="1"/>
      <c r="T243" s="99"/>
    </row>
    <row r="244" spans="1:20" ht="12.75" customHeight="1" x14ac:dyDescent="0.35">
      <c r="A244" s="1"/>
      <c r="B244" s="3"/>
      <c r="C244" s="1"/>
      <c r="D244" s="1"/>
      <c r="E244" s="1"/>
      <c r="F244" s="1"/>
      <c r="G244" s="1"/>
      <c r="H244" s="1"/>
      <c r="I244" s="1"/>
      <c r="K244" s="1"/>
      <c r="L244" s="1"/>
      <c r="M244" s="1"/>
      <c r="T244" s="99"/>
    </row>
    <row r="245" spans="1:20" ht="12.75" customHeight="1" x14ac:dyDescent="0.35">
      <c r="A245" s="1"/>
      <c r="B245" s="3"/>
      <c r="C245" s="1"/>
      <c r="D245" s="1"/>
      <c r="E245" s="1"/>
      <c r="F245" s="1"/>
      <c r="G245" s="1"/>
      <c r="H245" s="1"/>
      <c r="I245" s="1"/>
      <c r="K245" s="1"/>
      <c r="L245" s="1"/>
      <c r="M245" s="1"/>
      <c r="T245" s="99"/>
    </row>
    <row r="246" spans="1:20" ht="12.75" customHeight="1" x14ac:dyDescent="0.35">
      <c r="A246" s="1"/>
      <c r="B246" s="3"/>
      <c r="C246" s="1"/>
      <c r="D246" s="1"/>
      <c r="E246" s="1"/>
      <c r="F246" s="1"/>
      <c r="G246" s="1"/>
      <c r="H246" s="1"/>
      <c r="I246" s="1"/>
      <c r="K246" s="1"/>
      <c r="L246" s="1"/>
      <c r="M246" s="1"/>
      <c r="T246" s="99"/>
    </row>
    <row r="247" spans="1:20" ht="12.75" customHeight="1" x14ac:dyDescent="0.35">
      <c r="A247" s="1"/>
      <c r="B247" s="3"/>
      <c r="C247" s="1"/>
      <c r="D247" s="1"/>
      <c r="E247" s="1"/>
      <c r="F247" s="1"/>
      <c r="G247" s="1"/>
      <c r="H247" s="1"/>
      <c r="I247" s="1"/>
      <c r="K247" s="1"/>
      <c r="L247" s="1"/>
      <c r="M247" s="1"/>
      <c r="T247" s="99"/>
    </row>
    <row r="248" spans="1:20" ht="12.75" customHeight="1" x14ac:dyDescent="0.35">
      <c r="A248" s="1"/>
      <c r="B248" s="3"/>
      <c r="C248" s="1"/>
      <c r="D248" s="1"/>
      <c r="E248" s="1"/>
      <c r="F248" s="1"/>
      <c r="G248" s="1"/>
      <c r="H248" s="1"/>
      <c r="I248" s="1"/>
      <c r="K248" s="1"/>
      <c r="L248" s="1"/>
      <c r="M248" s="1"/>
      <c r="T248" s="99"/>
    </row>
    <row r="249" spans="1:20" ht="12.75" customHeight="1" x14ac:dyDescent="0.35">
      <c r="A249" s="1"/>
      <c r="B249" s="3"/>
      <c r="C249" s="1"/>
      <c r="D249" s="1"/>
      <c r="E249" s="1"/>
      <c r="F249" s="1"/>
      <c r="G249" s="1"/>
      <c r="H249" s="1"/>
      <c r="I249" s="1"/>
      <c r="K249" s="1"/>
      <c r="L249" s="1"/>
      <c r="M249" s="1"/>
      <c r="T249" s="99"/>
    </row>
    <row r="250" spans="1:20" ht="12.75" customHeight="1" x14ac:dyDescent="0.35">
      <c r="A250" s="1"/>
      <c r="B250" s="3"/>
      <c r="C250" s="1"/>
      <c r="D250" s="1"/>
      <c r="E250" s="1"/>
      <c r="F250" s="1"/>
      <c r="G250" s="1"/>
      <c r="H250" s="1"/>
      <c r="I250" s="1"/>
      <c r="K250" s="1"/>
      <c r="L250" s="1"/>
      <c r="M250" s="1"/>
      <c r="T250" s="99"/>
    </row>
    <row r="251" spans="1:20" ht="12.75" customHeight="1" x14ac:dyDescent="0.35">
      <c r="A251" s="1"/>
      <c r="B251" s="3"/>
      <c r="C251" s="1"/>
      <c r="D251" s="1"/>
      <c r="E251" s="1"/>
      <c r="F251" s="1"/>
      <c r="G251" s="1"/>
      <c r="H251" s="1"/>
      <c r="I251" s="1"/>
      <c r="K251" s="1"/>
      <c r="L251" s="1"/>
      <c r="M251" s="1"/>
      <c r="T251" s="99"/>
    </row>
    <row r="252" spans="1:20" ht="12.75" customHeight="1" x14ac:dyDescent="0.35">
      <c r="A252" s="1"/>
      <c r="B252" s="3"/>
      <c r="C252" s="1"/>
      <c r="D252" s="1"/>
      <c r="E252" s="1"/>
      <c r="F252" s="1"/>
      <c r="G252" s="1"/>
      <c r="H252" s="1"/>
      <c r="I252" s="1"/>
      <c r="K252" s="1"/>
      <c r="L252" s="1"/>
      <c r="M252" s="1"/>
      <c r="T252" s="99"/>
    </row>
    <row r="253" spans="1:20" ht="12.75" customHeight="1" x14ac:dyDescent="0.35">
      <c r="A253" s="1"/>
      <c r="B253" s="3"/>
      <c r="C253" s="1"/>
      <c r="D253" s="1"/>
      <c r="E253" s="1"/>
      <c r="F253" s="1"/>
      <c r="G253" s="1"/>
      <c r="H253" s="1"/>
      <c r="I253" s="1"/>
      <c r="K253" s="1"/>
      <c r="L253" s="1"/>
      <c r="M253" s="1"/>
      <c r="T253" s="99"/>
    </row>
    <row r="254" spans="1:20" ht="12.75" customHeight="1" x14ac:dyDescent="0.35">
      <c r="A254" s="1"/>
      <c r="B254" s="3"/>
      <c r="C254" s="1"/>
      <c r="D254" s="1"/>
      <c r="E254" s="1"/>
      <c r="F254" s="1"/>
      <c r="G254" s="1"/>
      <c r="H254" s="1"/>
      <c r="I254" s="1"/>
      <c r="K254" s="1"/>
      <c r="L254" s="1"/>
      <c r="M254" s="1"/>
      <c r="T254" s="99"/>
    </row>
    <row r="255" spans="1:20" ht="12.75" customHeight="1" x14ac:dyDescent="0.35">
      <c r="A255" s="1"/>
      <c r="B255" s="3"/>
      <c r="C255" s="1"/>
      <c r="D255" s="1"/>
      <c r="E255" s="1"/>
      <c r="F255" s="1"/>
      <c r="G255" s="1"/>
      <c r="H255" s="1"/>
      <c r="I255" s="1"/>
      <c r="K255" s="1"/>
      <c r="L255" s="1"/>
      <c r="M255" s="1"/>
      <c r="T255" s="99"/>
    </row>
    <row r="256" spans="1:20" ht="12.75" customHeight="1" x14ac:dyDescent="0.35">
      <c r="A256" s="1"/>
      <c r="B256" s="3"/>
      <c r="C256" s="1"/>
      <c r="D256" s="1"/>
      <c r="E256" s="1"/>
      <c r="F256" s="1"/>
      <c r="G256" s="1"/>
      <c r="H256" s="1"/>
      <c r="I256" s="1"/>
      <c r="K256" s="1"/>
      <c r="L256" s="1"/>
      <c r="M256" s="1"/>
      <c r="T256" s="99"/>
    </row>
    <row r="257" spans="1:20" ht="12.75" customHeight="1" x14ac:dyDescent="0.35">
      <c r="A257" s="1"/>
      <c r="B257" s="3"/>
      <c r="C257" s="1"/>
      <c r="D257" s="1"/>
      <c r="E257" s="1"/>
      <c r="F257" s="1"/>
      <c r="G257" s="1"/>
      <c r="H257" s="1"/>
      <c r="I257" s="1"/>
      <c r="K257" s="1"/>
      <c r="L257" s="1"/>
      <c r="M257" s="1"/>
      <c r="T257" s="99"/>
    </row>
    <row r="258" spans="1:20" ht="12.75" customHeight="1" x14ac:dyDescent="0.35">
      <c r="A258" s="1"/>
      <c r="B258" s="3"/>
      <c r="C258" s="1"/>
      <c r="D258" s="1"/>
      <c r="E258" s="1"/>
      <c r="F258" s="1"/>
      <c r="G258" s="1"/>
      <c r="H258" s="1"/>
      <c r="I258" s="1"/>
      <c r="K258" s="1"/>
      <c r="L258" s="1"/>
      <c r="M258" s="1"/>
      <c r="T258" s="99"/>
    </row>
    <row r="259" spans="1:20" ht="12.75" customHeight="1" x14ac:dyDescent="0.35">
      <c r="A259" s="1"/>
      <c r="B259" s="3"/>
      <c r="C259" s="1"/>
      <c r="D259" s="1"/>
      <c r="E259" s="1"/>
      <c r="F259" s="1"/>
      <c r="G259" s="1"/>
      <c r="H259" s="1"/>
      <c r="I259" s="1"/>
      <c r="K259" s="1"/>
      <c r="L259" s="1"/>
      <c r="M259" s="1"/>
      <c r="T259" s="99"/>
    </row>
    <row r="260" spans="1:20" ht="12.75" customHeight="1" x14ac:dyDescent="0.35">
      <c r="A260" s="1"/>
      <c r="B260" s="3"/>
      <c r="C260" s="1"/>
      <c r="D260" s="1"/>
      <c r="E260" s="1"/>
      <c r="F260" s="1"/>
      <c r="G260" s="1"/>
      <c r="H260" s="1"/>
      <c r="I260" s="1"/>
      <c r="K260" s="1"/>
      <c r="L260" s="1"/>
      <c r="M260" s="1"/>
      <c r="T260" s="99"/>
    </row>
    <row r="261" spans="1:20" ht="12.75" customHeight="1" x14ac:dyDescent="0.35">
      <c r="A261" s="1"/>
      <c r="B261" s="3"/>
      <c r="C261" s="1"/>
      <c r="D261" s="1"/>
      <c r="E261" s="1"/>
      <c r="F261" s="1"/>
      <c r="G261" s="1"/>
      <c r="H261" s="1"/>
      <c r="I261" s="1"/>
      <c r="K261" s="1"/>
      <c r="L261" s="1"/>
      <c r="M261" s="1"/>
      <c r="T261" s="99"/>
    </row>
    <row r="262" spans="1:20" ht="12.75" customHeight="1" x14ac:dyDescent="0.35">
      <c r="A262" s="1"/>
      <c r="B262" s="3"/>
      <c r="C262" s="1"/>
      <c r="D262" s="1"/>
      <c r="E262" s="1"/>
      <c r="F262" s="1"/>
      <c r="G262" s="1"/>
      <c r="H262" s="1"/>
      <c r="I262" s="1"/>
      <c r="K262" s="1"/>
      <c r="L262" s="1"/>
      <c r="M262" s="1"/>
      <c r="T262" s="99"/>
    </row>
    <row r="263" spans="1:20" ht="12.75" customHeight="1" x14ac:dyDescent="0.35">
      <c r="A263" s="1"/>
      <c r="B263" s="3"/>
      <c r="C263" s="1"/>
      <c r="D263" s="1"/>
      <c r="E263" s="1"/>
      <c r="F263" s="1"/>
      <c r="G263" s="1"/>
      <c r="H263" s="1"/>
      <c r="I263" s="1"/>
      <c r="K263" s="1"/>
      <c r="L263" s="1"/>
      <c r="M263" s="1"/>
      <c r="T263" s="99"/>
    </row>
    <row r="264" spans="1:20" ht="12.75" customHeight="1" x14ac:dyDescent="0.35">
      <c r="A264" s="1"/>
      <c r="B264" s="3"/>
      <c r="C264" s="1"/>
      <c r="D264" s="1"/>
      <c r="E264" s="1"/>
      <c r="F264" s="1"/>
      <c r="G264" s="1"/>
      <c r="H264" s="1"/>
      <c r="I264" s="1"/>
      <c r="K264" s="1"/>
      <c r="L264" s="1"/>
      <c r="M264" s="1"/>
      <c r="T264" s="99"/>
    </row>
    <row r="265" spans="1:20" ht="12.75" customHeight="1" x14ac:dyDescent="0.35">
      <c r="A265" s="1"/>
      <c r="B265" s="3"/>
      <c r="C265" s="1"/>
      <c r="D265" s="1"/>
      <c r="E265" s="1"/>
      <c r="F265" s="1"/>
      <c r="G265" s="1"/>
      <c r="H265" s="1"/>
      <c r="I265" s="1"/>
      <c r="K265" s="1"/>
      <c r="L265" s="1"/>
      <c r="M265" s="1"/>
      <c r="T265" s="99"/>
    </row>
    <row r="266" spans="1:20" ht="12.75" customHeight="1" x14ac:dyDescent="0.35">
      <c r="A266" s="1"/>
      <c r="B266" s="3"/>
      <c r="C266" s="1"/>
      <c r="D266" s="1"/>
      <c r="E266" s="1"/>
      <c r="F266" s="1"/>
      <c r="G266" s="1"/>
      <c r="H266" s="1"/>
      <c r="I266" s="1"/>
      <c r="K266" s="1"/>
      <c r="L266" s="1"/>
      <c r="M266" s="1"/>
      <c r="T266" s="99"/>
    </row>
    <row r="267" spans="1:20" ht="12.75" customHeight="1" x14ac:dyDescent="0.35">
      <c r="A267" s="1"/>
      <c r="B267" s="3"/>
      <c r="C267" s="1"/>
      <c r="D267" s="1"/>
      <c r="E267" s="1"/>
      <c r="F267" s="1"/>
      <c r="G267" s="1"/>
      <c r="H267" s="1"/>
      <c r="I267" s="1"/>
      <c r="K267" s="1"/>
      <c r="L267" s="1"/>
      <c r="M267" s="1"/>
      <c r="T267" s="99"/>
    </row>
    <row r="268" spans="1:20" ht="12.75" customHeight="1" x14ac:dyDescent="0.35">
      <c r="A268" s="1"/>
      <c r="B268" s="3"/>
      <c r="C268" s="1"/>
      <c r="D268" s="1"/>
      <c r="E268" s="1"/>
      <c r="F268" s="1"/>
      <c r="G268" s="1"/>
      <c r="H268" s="1"/>
      <c r="I268" s="1"/>
      <c r="K268" s="1"/>
      <c r="L268" s="1"/>
      <c r="M268" s="1"/>
      <c r="T268" s="99"/>
    </row>
    <row r="269" spans="1:20" ht="12.75" customHeight="1" x14ac:dyDescent="0.35">
      <c r="A269" s="1"/>
      <c r="B269" s="3"/>
      <c r="C269" s="1"/>
      <c r="D269" s="1"/>
      <c r="E269" s="1"/>
      <c r="F269" s="1"/>
      <c r="G269" s="1"/>
      <c r="H269" s="1"/>
      <c r="I269" s="1"/>
      <c r="K269" s="1"/>
      <c r="L269" s="1"/>
      <c r="M269" s="1"/>
      <c r="T269" s="99"/>
    </row>
    <row r="270" spans="1:20" ht="12.75" customHeight="1" x14ac:dyDescent="0.35">
      <c r="A270" s="1"/>
      <c r="B270" s="3"/>
      <c r="C270" s="1"/>
      <c r="D270" s="1"/>
      <c r="E270" s="1"/>
      <c r="F270" s="1"/>
      <c r="G270" s="1"/>
      <c r="H270" s="1"/>
      <c r="I270" s="1"/>
      <c r="K270" s="1"/>
      <c r="L270" s="1"/>
      <c r="M270" s="1"/>
      <c r="T270" s="99"/>
    </row>
    <row r="271" spans="1:20" ht="12.75" customHeight="1" x14ac:dyDescent="0.35">
      <c r="A271" s="1"/>
      <c r="B271" s="3"/>
      <c r="C271" s="1"/>
      <c r="D271" s="1"/>
      <c r="E271" s="1"/>
      <c r="F271" s="1"/>
      <c r="G271" s="1"/>
      <c r="H271" s="1"/>
      <c r="I271" s="1"/>
      <c r="K271" s="1"/>
      <c r="L271" s="1"/>
      <c r="M271" s="1"/>
      <c r="T271" s="99"/>
    </row>
    <row r="272" spans="1:20" ht="12.7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</row>
    <row r="273" spans="1:13" ht="12.7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</row>
    <row r="274" spans="1:13" ht="12.7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</row>
    <row r="275" spans="1:13" ht="12.7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</row>
    <row r="276" spans="1:13" ht="12.7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</row>
    <row r="277" spans="1:13" ht="12.7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</row>
    <row r="278" spans="1:13" ht="12.7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</row>
    <row r="279" spans="1:13" ht="12.7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</row>
    <row r="280" spans="1:13" ht="12.7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</row>
    <row r="281" spans="1:13" ht="12.7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</row>
    <row r="282" spans="1:13" ht="12.7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</row>
    <row r="283" spans="1:13" ht="12.7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</row>
    <row r="284" spans="1:13" ht="12.7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</row>
    <row r="285" spans="1:13" ht="12.7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</row>
    <row r="286" spans="1:13" ht="12.7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</row>
    <row r="287" spans="1:13" ht="12.7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</row>
    <row r="288" spans="1:13" ht="12.7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2.7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2.7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2.7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2.7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2.7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2.7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2.7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2.7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2.7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2.7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2.7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2.7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2.7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2.7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2.7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2.7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2.7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2.7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2.7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2.7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2.7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2.7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2.7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2.7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2.7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2.7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2.7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2.7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2.7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2.7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2.7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2.7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2.7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2.7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2.7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2.7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2.7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2.7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2.7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2.7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2.7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2.7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2.7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2.7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2.7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2.7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2.7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2.7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2.7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2.7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2.7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2.7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2.7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2.7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2.7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2.7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2.7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2.7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2.7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2.7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2.7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2.7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2.7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2.7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2.7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2.7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2.7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2.7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2.7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2.7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2.7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2.7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2.7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2.7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2.7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2.7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2.7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2.7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2.7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2.7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2.7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2.7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2.7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2.7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2.7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2.7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2.7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2.7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2.7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2.7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2.7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2.7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2.7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2.7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2.7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2.7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2.7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2.7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2.7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2.7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2.7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2.7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2.7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2.7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2.7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2.7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2.7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2.7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2.7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2.7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2.7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2.7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2.7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2.7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2.7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2.7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2.7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2.7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2.7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2.7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2.7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2.7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2.7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2.7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2.7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2.7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2.7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2.7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2.7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2.7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2.7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2.7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2.7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2.7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2.7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2.7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2.7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2.7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2.7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2.7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2.7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2.7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2.7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2.7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2.7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2.7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2.7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2.7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2.7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2.7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2.7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2.7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2.7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2.7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2.7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2.7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2.7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2.7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2.7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2.7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2.7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2.7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2.7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2.7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2.7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2.7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2.7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2.7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2.7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2.7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2.7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2.7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2.7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2.7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2.7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2.7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2.7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2.7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2.7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2.7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2.7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2.7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2.7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2.7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2.7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2.7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2.7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2.7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2.7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2.7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2.7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2.7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2.7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2.7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2.7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2.7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2.7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2.7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2.7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2.7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2.7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2.7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2.7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2.7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2.7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2.7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2.7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2.7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2.7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2.7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2.7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2.7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2.7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2.7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2.7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2.7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2.7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2.7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2.7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2.7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2.7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2.7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2.7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2.7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2.7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2.7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2.7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2.7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2.7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2.7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2.7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2.7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2.7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2.7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2.7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2.7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2.7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2.7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2.7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2.7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2.7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2.7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2.7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2.7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2.7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2.7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2.7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2.7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2.7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2.7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2.7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2.7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2.7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2.7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2.7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2.7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2.7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2.7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2.7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2.7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2.7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2.7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2.7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2.7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2.7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2.7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2.7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2.7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2.7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2.7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2.7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2.7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2.7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2.7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2.7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2.7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2.7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2.7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2.7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2.7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2.7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2.7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2.7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2.7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2.7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2.7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2.7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2.7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2.7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2.7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2.7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2.7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2.7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2.7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2.7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2.7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2.7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2.7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2.7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2.7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2.7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2.7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2.7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2.7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2.7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2.7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2.7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2.7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2.7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2.7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2.7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2.7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2.7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2.7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2.7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2.7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2.7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2.7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2.7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2.7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2.7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2.7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2.7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2.7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2.7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2.7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2.7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2.7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2.7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2.7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2.7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2.7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2.7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2.7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2.7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2.7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2.7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2.7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2.7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2.7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2.7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2.7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2.7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2.7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2.7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2.7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2.7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2.7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2.7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2.7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2.7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2.7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2.7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2.7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2.7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2.7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2.7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2.7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2.7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2.7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2.7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2.7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2.7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2.7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2.7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2.7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2.7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2.7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2.7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2.7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2.7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2.7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2.7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2.7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2.7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2.7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2.7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2.7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2.7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2.7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2.7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2.7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2.7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2.7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2.7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2.7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2.7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2.7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2.7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2.7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2.7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2.7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2.7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2.7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2.7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2.7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2.7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2.7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2.7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2.7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2.7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2.7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2.7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2.7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2.7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2.7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2.7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2.7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2.7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2.7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2.7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2.7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2.7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2.7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2.7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2.7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2.7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2.7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2.7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2.7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2.7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2.7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2.7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2.7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2.7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2.7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2.7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2.7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2.7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2.7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2.7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2.7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2.7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2.7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2.7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2.7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2.7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2.7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2.7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2.7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2.7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2.7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2.7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2.7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2.7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2.7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2.7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2.7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2.7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2.7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2.7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2.7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2.7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2.7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2.7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2.7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2.7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2.7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2.7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2.7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2.7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2.7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2.7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2.7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2.7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2.7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2.7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2.7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2.7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2.7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2.7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2.7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2.7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2.7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2.7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2.7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2.7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2.7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2.7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2.7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2.7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2.7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2.7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2.7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2.7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2.7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2.7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2.7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2.7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2.7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2.7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2.7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2.7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2.7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2.7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2.7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2.7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2.7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2.7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2.7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2.7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2.7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2.7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2.7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2.7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2.7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2.7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2.7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2.7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2.7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2.7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2.7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2.7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2.7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2.7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2.7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2.7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2.7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2.7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2.7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2.7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2.7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2.7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2.7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2.7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2.7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2.7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2.7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2.7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2.7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2.7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2.7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2.7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2.7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2.7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2.7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2.7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2.7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2.7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2.7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2.7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2.7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2.7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2.7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2.7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2.7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2.7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2.7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2.7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2.7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2.7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2.7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2.7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2.7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2.7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2.7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2.7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2.7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2.7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2.7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2.7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2.7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2.7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2.7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2.7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2.7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2.7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2.7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2.7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2.7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2.7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2.7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2.7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2.7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2.7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2.7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2.7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2.7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2.7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2.7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2.7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2.7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2.7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2.7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2.7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2.7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2.7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2.7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2.7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2.7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2.7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2.7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2.7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2.7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2.7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2.7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2.7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2.7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2.7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2.7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2.7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2.7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2.7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2.7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2.7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2.7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2.7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2.7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2.7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2.7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2.7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2.7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2.7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2.7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2.7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2.7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2.7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2.7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2.7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2.7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2.7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2.7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2.7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2.7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2.7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2.7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2.7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2.7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2.7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2.7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2.7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2.7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2.7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2.7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2.7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2.7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2.7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2.7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2.7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2.7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2.7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2.7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2.7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2.7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2.7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2.7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2.7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2.7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2.7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2.7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2.7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2.7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2.7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2.7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2.7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2.7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2.7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2.7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2.7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2.7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2.7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2.7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2.7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2.7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2.7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2.7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2.7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2.7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2.7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2.7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2.7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2.7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2.7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2.7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2.7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2.7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2.7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  <row r="966" spans="1:13" ht="12.7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K966" s="1"/>
      <c r="L966" s="1"/>
      <c r="M966" s="1"/>
    </row>
    <row r="967" spans="1:13" ht="12.7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K967" s="1"/>
      <c r="L967" s="1"/>
      <c r="M967" s="1"/>
    </row>
    <row r="968" spans="1:13" ht="12.7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K968" s="1"/>
      <c r="L968" s="1"/>
      <c r="M968" s="1"/>
    </row>
    <row r="969" spans="1:13" ht="12.7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K969" s="1"/>
      <c r="L969" s="1"/>
      <c r="M969" s="1"/>
    </row>
    <row r="970" spans="1:13" ht="12.7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K970" s="1"/>
      <c r="L970" s="1"/>
      <c r="M970" s="1"/>
    </row>
    <row r="971" spans="1:13" ht="12.7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K971" s="1"/>
      <c r="L971" s="1"/>
      <c r="M971" s="1"/>
    </row>
    <row r="972" spans="1:13" ht="12.7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K972" s="1"/>
      <c r="L972" s="1"/>
      <c r="M972" s="1"/>
    </row>
    <row r="973" spans="1:13" ht="12.7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K973" s="1"/>
      <c r="L973" s="1"/>
      <c r="M973" s="1"/>
    </row>
    <row r="974" spans="1:13" ht="12.7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K974" s="1"/>
      <c r="L974" s="1"/>
      <c r="M974" s="1"/>
    </row>
    <row r="975" spans="1:13" ht="12.7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K975" s="1"/>
      <c r="L975" s="1"/>
      <c r="M975" s="1"/>
    </row>
    <row r="976" spans="1:13" ht="12.7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K976" s="1"/>
      <c r="L976" s="1"/>
      <c r="M976" s="1"/>
    </row>
    <row r="977" spans="1:13" ht="12.7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K977" s="1"/>
      <c r="L977" s="1"/>
      <c r="M977" s="1"/>
    </row>
    <row r="978" spans="1:13" ht="12.7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K978" s="1"/>
      <c r="L978" s="1"/>
      <c r="M978" s="1"/>
    </row>
    <row r="979" spans="1:13" ht="12.7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K979" s="1"/>
      <c r="L979" s="1"/>
      <c r="M979" s="1"/>
    </row>
    <row r="980" spans="1:13" ht="12.7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K980" s="1"/>
      <c r="L980" s="1"/>
      <c r="M980" s="1"/>
    </row>
    <row r="981" spans="1:13" ht="12.7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K981" s="1"/>
      <c r="L981" s="1"/>
      <c r="M981" s="1"/>
    </row>
    <row r="982" spans="1:13" ht="12.7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K982" s="1"/>
      <c r="L982" s="1"/>
      <c r="M982" s="1"/>
    </row>
    <row r="983" spans="1:13" ht="12.7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K983" s="1"/>
      <c r="L983" s="1"/>
      <c r="M983" s="1"/>
    </row>
    <row r="984" spans="1:13" ht="12.7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K984" s="1"/>
      <c r="L984" s="1"/>
      <c r="M984" s="1"/>
    </row>
    <row r="985" spans="1:13" ht="12.7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K985" s="1"/>
      <c r="L985" s="1"/>
      <c r="M985" s="1"/>
    </row>
    <row r="986" spans="1:13" ht="12.7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K986" s="1"/>
      <c r="L986" s="1"/>
      <c r="M986" s="1"/>
    </row>
    <row r="987" spans="1:13" ht="12.7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K987" s="1"/>
      <c r="L987" s="1"/>
      <c r="M987" s="1"/>
    </row>
    <row r="988" spans="1:13" ht="12.7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K988" s="1"/>
      <c r="L988" s="1"/>
      <c r="M988" s="1"/>
    </row>
    <row r="989" spans="1:13" ht="12.7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K989" s="1"/>
      <c r="L989" s="1"/>
      <c r="M989" s="1"/>
    </row>
    <row r="990" spans="1:13" ht="12.7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K990" s="1"/>
      <c r="L990" s="1"/>
      <c r="M990" s="1"/>
    </row>
    <row r="991" spans="1:13" ht="12.7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K991" s="1"/>
      <c r="L991" s="1"/>
      <c r="M991" s="1"/>
    </row>
    <row r="992" spans="1:13" ht="12.7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K992" s="1"/>
      <c r="L992" s="1"/>
      <c r="M992" s="1"/>
    </row>
    <row r="993" spans="1:13" ht="12.7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K993" s="1"/>
      <c r="L993" s="1"/>
      <c r="M993" s="1"/>
    </row>
    <row r="994" spans="1:13" ht="12.7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K994" s="1"/>
      <c r="L994" s="1"/>
      <c r="M994" s="1"/>
    </row>
    <row r="995" spans="1:13" ht="12.7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K995" s="1"/>
      <c r="L995" s="1"/>
      <c r="M995" s="1"/>
    </row>
    <row r="996" spans="1:13" ht="12.7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K996" s="1"/>
      <c r="L996" s="1"/>
      <c r="M996" s="1"/>
    </row>
    <row r="997" spans="1:13" ht="12.7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K997" s="1"/>
      <c r="L997" s="1"/>
      <c r="M997" s="1"/>
    </row>
    <row r="998" spans="1:13" ht="12.7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K998" s="1"/>
      <c r="L998" s="1"/>
      <c r="M998" s="1"/>
    </row>
    <row r="999" spans="1:13" ht="12.7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K999" s="1"/>
      <c r="L999" s="1"/>
      <c r="M999" s="1"/>
    </row>
    <row r="1000" spans="1:13" ht="12.7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K1000" s="1"/>
      <c r="L1000" s="1"/>
      <c r="M1000" s="1"/>
    </row>
    <row r="1001" spans="1:13" ht="12.75" customHeight="1" x14ac:dyDescent="0.3">
      <c r="A1001" s="1"/>
      <c r="B1001" s="2"/>
      <c r="C1001" s="1"/>
      <c r="D1001" s="1"/>
      <c r="E1001" s="1"/>
      <c r="F1001" s="1"/>
      <c r="G1001" s="1"/>
      <c r="H1001" s="1"/>
      <c r="I1001" s="1"/>
      <c r="K1001" s="1"/>
      <c r="L1001" s="1"/>
      <c r="M1001" s="1"/>
    </row>
    <row r="1002" spans="1:13" ht="12.75" customHeight="1" x14ac:dyDescent="0.3">
      <c r="A1002" s="1"/>
      <c r="B1002" s="2"/>
      <c r="C1002" s="1"/>
      <c r="D1002" s="1"/>
      <c r="E1002" s="1"/>
      <c r="F1002" s="1"/>
      <c r="G1002" s="1"/>
      <c r="H1002" s="1"/>
      <c r="I1002" s="1"/>
      <c r="K1002" s="1"/>
      <c r="L1002" s="1"/>
      <c r="M1002" s="1"/>
    </row>
    <row r="1003" spans="1:13" ht="12.75" customHeight="1" x14ac:dyDescent="0.3">
      <c r="A1003" s="1"/>
      <c r="B1003" s="2"/>
      <c r="C1003" s="1"/>
      <c r="D1003" s="1"/>
      <c r="E1003" s="1"/>
      <c r="F1003" s="1"/>
      <c r="G1003" s="1"/>
      <c r="H1003" s="1"/>
      <c r="I1003" s="1"/>
      <c r="K1003" s="1"/>
      <c r="L1003" s="1"/>
      <c r="M1003" s="1"/>
    </row>
    <row r="1004" spans="1:13" ht="12.75" customHeight="1" x14ac:dyDescent="0.3">
      <c r="A1004" s="1"/>
      <c r="B1004" s="2"/>
      <c r="C1004" s="1"/>
      <c r="D1004" s="1"/>
      <c r="E1004" s="1"/>
      <c r="F1004" s="1"/>
      <c r="G1004" s="1"/>
      <c r="H1004" s="1"/>
      <c r="I1004" s="1"/>
      <c r="K1004" s="1"/>
      <c r="L1004" s="1"/>
      <c r="M1004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2025-04-08T16:34:10Z</dcterms:created>
  <dcterms:modified xsi:type="dcterms:W3CDTF">2025-04-08T16:34:37Z</dcterms:modified>
</cp:coreProperties>
</file>