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780" yWindow="-435" windowWidth="20730" windowHeight="10755" tabRatio="771" activeTab="4"/>
  </bookViews>
  <sheets>
    <sheet name="RRHH" sheetId="1" r:id="rId1"/>
    <sheet name="OPERACION" sheetId="2" r:id="rId2"/>
    <sheet name="INVERSION" sheetId="3" r:id="rId3"/>
    <sheet name="ADMINISTRACION" sheetId="4" r:id="rId4"/>
    <sheet name="CONSOLIDADO" sheetId="5" r:id="rId5"/>
  </sheets>
  <definedNames>
    <definedName name="_ftn1" localSheetId="2">INVERSION!#REF!</definedName>
    <definedName name="_ftnref1" localSheetId="2">INVERSION!#REF!</definedName>
  </definedNames>
  <calcPr calcId="125725"/>
  <fileRecoveryPr repairLoad="1"/>
</workbook>
</file>

<file path=xl/calcChain.xml><?xml version="1.0" encoding="utf-8"?>
<calcChain xmlns="http://schemas.openxmlformats.org/spreadsheetml/2006/main">
  <c r="O20" i="5"/>
  <c r="F23" i="1"/>
  <c r="F10"/>
  <c r="Q10"/>
  <c r="P10"/>
  <c r="O10"/>
  <c r="N10"/>
  <c r="M10"/>
  <c r="L10"/>
  <c r="K10"/>
  <c r="J10"/>
  <c r="I10"/>
  <c r="H10"/>
  <c r="G10"/>
  <c r="R28" i="2"/>
  <c r="R31"/>
  <c r="R29"/>
  <c r="R30"/>
  <c r="C31"/>
  <c r="D31"/>
  <c r="E31"/>
  <c r="F31"/>
  <c r="G31"/>
  <c r="H31"/>
  <c r="I31"/>
  <c r="J31"/>
  <c r="K31"/>
  <c r="L31"/>
  <c r="M31"/>
  <c r="N31"/>
  <c r="O31"/>
  <c r="P31"/>
  <c r="Q31"/>
  <c r="R10"/>
  <c r="Q22" i="1"/>
  <c r="P22"/>
  <c r="O22"/>
  <c r="N22"/>
  <c r="M22"/>
  <c r="L22"/>
  <c r="K22"/>
  <c r="J22"/>
  <c r="I22"/>
  <c r="H22"/>
  <c r="G22"/>
  <c r="F22"/>
  <c r="Q21"/>
  <c r="P21"/>
  <c r="O21"/>
  <c r="N21"/>
  <c r="M21"/>
  <c r="L21"/>
  <c r="K21"/>
  <c r="J21"/>
  <c r="I21"/>
  <c r="U21"/>
  <c r="H21"/>
  <c r="G21"/>
  <c r="F21"/>
  <c r="G23"/>
  <c r="F20"/>
  <c r="G20"/>
  <c r="H20"/>
  <c r="I20"/>
  <c r="J20"/>
  <c r="K20"/>
  <c r="L20"/>
  <c r="M20"/>
  <c r="N20"/>
  <c r="O20"/>
  <c r="P20"/>
  <c r="Q20"/>
  <c r="F19"/>
  <c r="F18"/>
  <c r="G18"/>
  <c r="I23"/>
  <c r="H23"/>
  <c r="J23"/>
  <c r="K23"/>
  <c r="L23"/>
  <c r="M23"/>
  <c r="N23"/>
  <c r="O23"/>
  <c r="P23"/>
  <c r="Q23"/>
  <c r="S23"/>
  <c r="P24" i="2"/>
  <c r="O24"/>
  <c r="N24"/>
  <c r="N39"/>
  <c r="M24"/>
  <c r="M39"/>
  <c r="L24"/>
  <c r="L39"/>
  <c r="K24"/>
  <c r="K39"/>
  <c r="J24"/>
  <c r="J39"/>
  <c r="I24"/>
  <c r="I39"/>
  <c r="G24"/>
  <c r="G39"/>
  <c r="F24"/>
  <c r="F39"/>
  <c r="E24"/>
  <c r="E39"/>
  <c r="D24"/>
  <c r="D39"/>
  <c r="C24"/>
  <c r="C39"/>
  <c r="H19" i="1"/>
  <c r="I19"/>
  <c r="J19"/>
  <c r="K19"/>
  <c r="L19"/>
  <c r="M19"/>
  <c r="N19"/>
  <c r="O19"/>
  <c r="P19"/>
  <c r="Q19"/>
  <c r="H18"/>
  <c r="I18"/>
  <c r="D27"/>
  <c r="F30"/>
  <c r="G30"/>
  <c r="H30"/>
  <c r="I30"/>
  <c r="J30"/>
  <c r="K30"/>
  <c r="L30"/>
  <c r="M30"/>
  <c r="N30"/>
  <c r="O30"/>
  <c r="P30"/>
  <c r="Q30"/>
  <c r="R30"/>
  <c r="S30"/>
  <c r="C20" i="3"/>
  <c r="D20"/>
  <c r="E20"/>
  <c r="F20"/>
  <c r="G20"/>
  <c r="H20"/>
  <c r="I20"/>
  <c r="J20"/>
  <c r="K20"/>
  <c r="L20"/>
  <c r="M20"/>
  <c r="N20"/>
  <c r="O20"/>
  <c r="P20"/>
  <c r="Q20"/>
  <c r="R19"/>
  <c r="R16"/>
  <c r="R17"/>
  <c r="R18"/>
  <c r="R20"/>
  <c r="R34" i="2"/>
  <c r="R35"/>
  <c r="D18" i="5"/>
  <c r="F27" i="1"/>
  <c r="F28"/>
  <c r="F32"/>
  <c r="R14" i="4"/>
  <c r="R15"/>
  <c r="R16"/>
  <c r="R17"/>
  <c r="D9" i="5"/>
  <c r="F11" i="1"/>
  <c r="G11"/>
  <c r="S24"/>
  <c r="S34"/>
  <c r="F12"/>
  <c r="G12"/>
  <c r="S12"/>
  <c r="F13"/>
  <c r="G13"/>
  <c r="H13"/>
  <c r="I13"/>
  <c r="F14"/>
  <c r="G14"/>
  <c r="S14"/>
  <c r="F15"/>
  <c r="G15"/>
  <c r="H15"/>
  <c r="I15"/>
  <c r="J15"/>
  <c r="K15"/>
  <c r="L15"/>
  <c r="M15"/>
  <c r="N15"/>
  <c r="O15"/>
  <c r="P15"/>
  <c r="Q15"/>
  <c r="F16"/>
  <c r="G16"/>
  <c r="F17"/>
  <c r="G17"/>
  <c r="Q24" i="2"/>
  <c r="C12" i="3"/>
  <c r="C22"/>
  <c r="D12"/>
  <c r="R12"/>
  <c r="R22"/>
  <c r="E12"/>
  <c r="E22"/>
  <c r="F12"/>
  <c r="G12"/>
  <c r="H12"/>
  <c r="I12"/>
  <c r="J12"/>
  <c r="K12"/>
  <c r="L12"/>
  <c r="M12"/>
  <c r="N12"/>
  <c r="O12"/>
  <c r="P12"/>
  <c r="Q12"/>
  <c r="R9" i="4"/>
  <c r="R10"/>
  <c r="D35" i="2"/>
  <c r="E35"/>
  <c r="F35"/>
  <c r="G35"/>
  <c r="G37"/>
  <c r="H35"/>
  <c r="I35"/>
  <c r="J35"/>
  <c r="K35"/>
  <c r="K37"/>
  <c r="L35"/>
  <c r="M35"/>
  <c r="N35"/>
  <c r="O35"/>
  <c r="O37"/>
  <c r="P35"/>
  <c r="Q35"/>
  <c r="C35"/>
  <c r="E20" i="5"/>
  <c r="D17" i="4"/>
  <c r="D19"/>
  <c r="D11"/>
  <c r="E17"/>
  <c r="E19"/>
  <c r="E11"/>
  <c r="F17"/>
  <c r="F19"/>
  <c r="F11"/>
  <c r="G17"/>
  <c r="G19"/>
  <c r="G11"/>
  <c r="H17"/>
  <c r="H19"/>
  <c r="H11"/>
  <c r="I17"/>
  <c r="I11"/>
  <c r="I19"/>
  <c r="J17"/>
  <c r="J11"/>
  <c r="J19"/>
  <c r="K17"/>
  <c r="K19"/>
  <c r="K11"/>
  <c r="L17"/>
  <c r="L19"/>
  <c r="L11"/>
  <c r="M17"/>
  <c r="M19"/>
  <c r="M11"/>
  <c r="N17"/>
  <c r="N19"/>
  <c r="N11"/>
  <c r="O17"/>
  <c r="O19"/>
  <c r="O11"/>
  <c r="P17"/>
  <c r="P19"/>
  <c r="P11"/>
  <c r="Q17"/>
  <c r="Q11"/>
  <c r="Q19"/>
  <c r="C17"/>
  <c r="R13"/>
  <c r="F22" i="3"/>
  <c r="G22"/>
  <c r="H22"/>
  <c r="I22"/>
  <c r="J22"/>
  <c r="K22"/>
  <c r="L22"/>
  <c r="M22"/>
  <c r="N22"/>
  <c r="O22"/>
  <c r="P22"/>
  <c r="Q22"/>
  <c r="R11"/>
  <c r="R10"/>
  <c r="T28" i="1"/>
  <c r="T32"/>
  <c r="R19" i="2"/>
  <c r="R22"/>
  <c r="R23"/>
  <c r="R11"/>
  <c r="R12"/>
  <c r="R13"/>
  <c r="R14"/>
  <c r="R15"/>
  <c r="R16"/>
  <c r="R17"/>
  <c r="R18"/>
  <c r="R20"/>
  <c r="R21"/>
  <c r="U9" i="3"/>
  <c r="S20" i="1"/>
  <c r="H17"/>
  <c r="S17"/>
  <c r="J18"/>
  <c r="K18"/>
  <c r="L18"/>
  <c r="M18"/>
  <c r="N18"/>
  <c r="O18"/>
  <c r="P18"/>
  <c r="Q18"/>
  <c r="S18"/>
  <c r="S16"/>
  <c r="S15"/>
  <c r="S19"/>
  <c r="S13"/>
  <c r="S11"/>
  <c r="L37" i="2"/>
  <c r="E37"/>
  <c r="H37"/>
  <c r="H39"/>
  <c r="C37"/>
  <c r="P37"/>
  <c r="P39"/>
  <c r="J37"/>
  <c r="F37"/>
  <c r="Q37"/>
  <c r="Q39"/>
  <c r="N37"/>
  <c r="D37"/>
  <c r="I37"/>
  <c r="M37"/>
  <c r="O39"/>
  <c r="E18" i="5"/>
  <c r="U17" i="1"/>
  <c r="U18"/>
  <c r="U30"/>
  <c r="E17" i="5"/>
  <c r="E21" s="1"/>
  <c r="G27" i="1"/>
  <c r="I17"/>
  <c r="J17"/>
  <c r="K17"/>
  <c r="L17"/>
  <c r="M17"/>
  <c r="N17"/>
  <c r="O17"/>
  <c r="P17"/>
  <c r="Q17"/>
  <c r="R37" i="2"/>
  <c r="D7" i="5"/>
  <c r="G28" i="1"/>
  <c r="G32"/>
  <c r="H27"/>
  <c r="H28"/>
  <c r="H32"/>
  <c r="I27"/>
  <c r="J27"/>
  <c r="I28"/>
  <c r="I32"/>
  <c r="K27"/>
  <c r="J28"/>
  <c r="J32"/>
  <c r="K28"/>
  <c r="K32"/>
  <c r="L27"/>
  <c r="M27"/>
  <c r="L28"/>
  <c r="L32"/>
  <c r="N27"/>
  <c r="M28"/>
  <c r="M32"/>
  <c r="N28"/>
  <c r="N32"/>
  <c r="O27"/>
  <c r="O28"/>
  <c r="O32"/>
  <c r="P27"/>
  <c r="P28"/>
  <c r="P32"/>
  <c r="Q27"/>
  <c r="R27"/>
  <c r="Q28"/>
  <c r="Q32"/>
  <c r="R28"/>
  <c r="R32"/>
  <c r="R34"/>
  <c r="S27"/>
  <c r="S28"/>
  <c r="S32"/>
  <c r="U27"/>
  <c r="U28"/>
  <c r="D17" i="5"/>
  <c r="U32" i="1"/>
  <c r="D21" i="5"/>
  <c r="D6"/>
  <c r="D10" s="1"/>
  <c r="T24" i="1"/>
  <c r="T34"/>
  <c r="C8" i="5"/>
  <c r="C19" s="1"/>
  <c r="F19" s="1"/>
  <c r="F33" s="1"/>
  <c r="D22" i="3"/>
  <c r="U23" i="1"/>
  <c r="U22"/>
  <c r="U20"/>
  <c r="H14"/>
  <c r="I14"/>
  <c r="J14"/>
  <c r="K14"/>
  <c r="L14"/>
  <c r="M14"/>
  <c r="N14"/>
  <c r="O14"/>
  <c r="P14"/>
  <c r="Q14"/>
  <c r="J13"/>
  <c r="K13"/>
  <c r="L13"/>
  <c r="M13"/>
  <c r="N13"/>
  <c r="O13"/>
  <c r="P13"/>
  <c r="Q13"/>
  <c r="H12"/>
  <c r="I12"/>
  <c r="J12"/>
  <c r="K12"/>
  <c r="L12"/>
  <c r="M12"/>
  <c r="N12"/>
  <c r="O12"/>
  <c r="P12"/>
  <c r="Q12"/>
  <c r="H11"/>
  <c r="I11"/>
  <c r="J11"/>
  <c r="K11"/>
  <c r="L11"/>
  <c r="M11"/>
  <c r="N11"/>
  <c r="O11"/>
  <c r="P11"/>
  <c r="Q11"/>
  <c r="U10"/>
  <c r="R24" i="2"/>
  <c r="R39"/>
  <c r="G19" i="1"/>
  <c r="U19"/>
  <c r="H16"/>
  <c r="I16"/>
  <c r="J16"/>
  <c r="K16"/>
  <c r="L16"/>
  <c r="M16"/>
  <c r="N16"/>
  <c r="O16"/>
  <c r="P16"/>
  <c r="Q16"/>
  <c r="F24"/>
  <c r="U15"/>
  <c r="E8" i="5"/>
  <c r="U14" i="1"/>
  <c r="U13"/>
  <c r="U12"/>
  <c r="U11"/>
  <c r="C7" i="5"/>
  <c r="C18" s="1"/>
  <c r="F18" s="1"/>
  <c r="F32" s="1"/>
  <c r="U16" i="1"/>
  <c r="G24"/>
  <c r="F34"/>
  <c r="U24"/>
  <c r="C6" i="5"/>
  <c r="H24" i="1"/>
  <c r="G34"/>
  <c r="U34"/>
  <c r="C8" i="4"/>
  <c r="C11" s="1"/>
  <c r="R11" s="1"/>
  <c r="H34" i="1"/>
  <c r="I24"/>
  <c r="J24"/>
  <c r="I34"/>
  <c r="K24"/>
  <c r="J34"/>
  <c r="L24"/>
  <c r="K34"/>
  <c r="M24"/>
  <c r="L34"/>
  <c r="N24"/>
  <c r="M34"/>
  <c r="O24"/>
  <c r="N34"/>
  <c r="P24"/>
  <c r="O34"/>
  <c r="Q24"/>
  <c r="Q34"/>
  <c r="P34"/>
  <c r="E6" i="5" l="1"/>
  <c r="R19" i="4"/>
  <c r="C9" i="5"/>
  <c r="C19" i="4"/>
  <c r="C17" i="5"/>
  <c r="E7"/>
  <c r="E9" l="1"/>
  <c r="C20"/>
  <c r="F20" s="1"/>
  <c r="F34" s="1"/>
  <c r="F17"/>
  <c r="C10"/>
  <c r="E10" s="1"/>
  <c r="F31" l="1"/>
  <c r="F35" s="1"/>
  <c r="F21"/>
  <c r="C21"/>
</calcChain>
</file>

<file path=xl/sharedStrings.xml><?xml version="1.0" encoding="utf-8"?>
<sst xmlns="http://schemas.openxmlformats.org/spreadsheetml/2006/main" count="135" uniqueCount="88">
  <si>
    <t xml:space="preserve">Nombre </t>
  </si>
  <si>
    <t>Especificación del Cargo</t>
  </si>
  <si>
    <t>Ítem</t>
  </si>
  <si>
    <t>TOTAL $</t>
  </si>
  <si>
    <t>GASTOS DE INVERSIÓN</t>
  </si>
  <si>
    <t>GASTOS DE ADMINISTRACIÓN</t>
  </si>
  <si>
    <t>Cuentas Financiables</t>
  </si>
  <si>
    <t>Etapas</t>
  </si>
  <si>
    <t>Total $</t>
  </si>
  <si>
    <t>Recursos Humanos</t>
  </si>
  <si>
    <t>Gastos de Operación</t>
  </si>
  <si>
    <t>Gastos de Inversión</t>
  </si>
  <si>
    <t>Gastos de Administración</t>
  </si>
  <si>
    <t>Total  $</t>
  </si>
  <si>
    <t>Costo unitario $/HH</t>
  </si>
  <si>
    <t>RECURSOS HUMANOS ETAPA 1</t>
  </si>
  <si>
    <t>CUENTAS FINANCIABLES</t>
  </si>
  <si>
    <t>Presupuesto Consolidado por Item</t>
  </si>
  <si>
    <t>Presupuesto Consolidado de Gastos por Etapa</t>
  </si>
  <si>
    <t>A).- RECURSOS HUMANOS</t>
  </si>
  <si>
    <t>B).- GASTOS DE OPERACIÓN</t>
  </si>
  <si>
    <t>C).- GASTOS DE INVERSIÓN</t>
  </si>
  <si>
    <t>B).- GASTOS DE ADMINISTRACIÓN</t>
  </si>
  <si>
    <t xml:space="preserve"> </t>
  </si>
  <si>
    <t>AÑO 1</t>
  </si>
  <si>
    <t xml:space="preserve">GASTOS DE OPERACIÓN </t>
  </si>
  <si>
    <t>APORTE PECUNIARIO BENEFICIARIO</t>
  </si>
  <si>
    <t>Material de Difusión y promoción</t>
  </si>
  <si>
    <t>UCM</t>
  </si>
  <si>
    <t xml:space="preserve">Materiales de Oficina </t>
  </si>
  <si>
    <t>Videos Promocionales (Casos Éxito)</t>
  </si>
  <si>
    <t>NN</t>
  </si>
  <si>
    <t>Utilización de medios de comunicación masivo</t>
  </si>
  <si>
    <t>Asistente Administrativo</t>
  </si>
  <si>
    <t>Aporte Pecuniario UCM</t>
  </si>
  <si>
    <t>Total UCM</t>
  </si>
  <si>
    <t>PERIODO</t>
  </si>
  <si>
    <t>Viaticos Nacional e Internacional</t>
  </si>
  <si>
    <t>Gastos No Pecuniarios UCM</t>
  </si>
  <si>
    <t>Directorio</t>
  </si>
  <si>
    <t>TOTAL UCM APORTE NO PECUNIARIO</t>
  </si>
  <si>
    <t>Aportes Pecuniarios UCM</t>
  </si>
  <si>
    <t>Total Pecuniario UCM</t>
  </si>
  <si>
    <t>Gastos Administración Central</t>
  </si>
  <si>
    <t>TOTAL OPERACIONES</t>
  </si>
  <si>
    <t>TOTAL INVERSIONES</t>
  </si>
  <si>
    <t>TOTAL GASTOS DE ADMINISTRACIÓN</t>
  </si>
  <si>
    <t xml:space="preserve">Gastos de Administración </t>
  </si>
  <si>
    <t>Movilización Nacional e Internacional Interna</t>
  </si>
  <si>
    <t>Gastos Pecuniarios UCM</t>
  </si>
  <si>
    <t>TOTAL UCM</t>
  </si>
  <si>
    <t>Total UCM Pecuniario</t>
  </si>
  <si>
    <t>TOTAL UCM NO PECUNIARIO</t>
  </si>
  <si>
    <t xml:space="preserve">Infaestructura. </t>
  </si>
  <si>
    <t xml:space="preserve">Redes, telefonía y otros  </t>
  </si>
  <si>
    <t>Equipamiento de laboratorios y otros</t>
  </si>
  <si>
    <t>Muebles de Oficina, Anaqueles, sala de reuniones y otros</t>
  </si>
  <si>
    <t xml:space="preserve">APORTE NO PECUNIARIO BENEFICIARIO </t>
  </si>
  <si>
    <t xml:space="preserve">Aportes Solicitados </t>
  </si>
  <si>
    <t xml:space="preserve">Director Ejecutivo </t>
  </si>
  <si>
    <t>Por definir</t>
  </si>
  <si>
    <t>Gerente</t>
  </si>
  <si>
    <t>Tiempo Nº H/Mensuales</t>
  </si>
  <si>
    <t>Asistente Ejecutivo de servicio</t>
  </si>
  <si>
    <t>Asistente Ejecutivo Tecnico</t>
  </si>
  <si>
    <t>Asesor Senior 1</t>
  </si>
  <si>
    <t>Asesor Senior 2</t>
  </si>
  <si>
    <t>Asesor Junior1</t>
  </si>
  <si>
    <t>Asesor Junior 2</t>
  </si>
  <si>
    <t>Coordinador Logistico</t>
  </si>
  <si>
    <t>Coordinador Academico</t>
  </si>
  <si>
    <t>Por Definir</t>
  </si>
  <si>
    <t xml:space="preserve">Total </t>
  </si>
  <si>
    <t xml:space="preserve">Administración, Finanzas, RRHH, Comunicaciones, Informatica, etc.. </t>
  </si>
  <si>
    <t>Inscripción cursos nacionales (Capacitacion)</t>
  </si>
  <si>
    <t>Uso de salas, salones, aulas, e-learning, etc -UCM</t>
  </si>
  <si>
    <t>Eventos , ferias y semiarios , desayunos vinculacion etc..</t>
  </si>
  <si>
    <t>Auditor Financiero</t>
  </si>
  <si>
    <t xml:space="preserve">Overhead </t>
  </si>
  <si>
    <t xml:space="preserve">Cursos y Relatores Internacionales </t>
  </si>
  <si>
    <t>SERCOTEC</t>
  </si>
  <si>
    <t>SOLICITADO A SERCOTEC</t>
  </si>
  <si>
    <t>Servicios de asesoria y/o consultoria externa</t>
  </si>
  <si>
    <t>Estudiantes en practica y/o tesistas</t>
  </si>
  <si>
    <t>Asesor Juridico</t>
  </si>
  <si>
    <t>Equipamiento General , TV,  Climatizador Refrigerador, Microondas,pizarra magnetica,PC ,Impresora ,Licencias, panel conexiones Notebooks etc..</t>
  </si>
  <si>
    <t>Infraestructura y Moviliario</t>
  </si>
  <si>
    <t>Gastos Generales (internet, luz, agua, comunicaciones,arriendos etc)</t>
  </si>
</sst>
</file>

<file path=xl/styles.xml><?xml version="1.0" encoding="utf-8"?>
<styleSheet xmlns="http://schemas.openxmlformats.org/spreadsheetml/2006/main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0.0%"/>
  </numFmts>
  <fonts count="12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i/>
      <sz val="10"/>
      <color rgb="FF2E25E7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8">
    <xf numFmtId="0" fontId="0" fillId="0" borderId="0" xfId="0"/>
    <xf numFmtId="0" fontId="5" fillId="0" borderId="11" xfId="0" applyFont="1" applyBorder="1" applyAlignment="1">
      <alignment horizontal="justify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justify" vertical="top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justify" vertical="top" wrapText="1"/>
    </xf>
    <xf numFmtId="0" fontId="8" fillId="0" borderId="0" xfId="0" applyFont="1"/>
    <xf numFmtId="0" fontId="9" fillId="0" borderId="14" xfId="0" applyFont="1" applyBorder="1" applyAlignment="1"/>
    <xf numFmtId="0" fontId="0" fillId="0" borderId="0" xfId="0" applyFont="1"/>
    <xf numFmtId="0" fontId="9" fillId="0" borderId="0" xfId="0" applyFont="1" applyBorder="1" applyAlignment="1"/>
    <xf numFmtId="0" fontId="8" fillId="0" borderId="2" xfId="0" applyFont="1" applyBorder="1"/>
    <xf numFmtId="0" fontId="0" fillId="0" borderId="2" xfId="0" applyBorder="1"/>
    <xf numFmtId="0" fontId="5" fillId="2" borderId="1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164" fontId="5" fillId="0" borderId="11" xfId="1" applyNumberFormat="1" applyFont="1" applyBorder="1" applyAlignment="1">
      <alignment horizontal="justify" vertical="top" wrapText="1"/>
    </xf>
    <xf numFmtId="0" fontId="5" fillId="2" borderId="3" xfId="0" applyFont="1" applyFill="1" applyBorder="1" applyAlignment="1">
      <alignment horizontal="left" vertical="top" wrapText="1"/>
    </xf>
    <xf numFmtId="165" fontId="6" fillId="0" borderId="1" xfId="2" applyNumberFormat="1" applyFont="1" applyBorder="1" applyAlignment="1">
      <alignment horizontal="justify" vertical="top" wrapText="1"/>
    </xf>
    <xf numFmtId="165" fontId="5" fillId="3" borderId="1" xfId="2" applyNumberFormat="1" applyFont="1" applyFill="1" applyBorder="1" applyAlignment="1">
      <alignment horizontal="justify" vertical="top" wrapText="1"/>
    </xf>
    <xf numFmtId="165" fontId="6" fillId="3" borderId="11" xfId="0" applyNumberFormat="1" applyFont="1" applyFill="1" applyBorder="1" applyAlignment="1">
      <alignment horizontal="justify" wrapText="1"/>
    </xf>
    <xf numFmtId="164" fontId="6" fillId="0" borderId="11" xfId="1" applyNumberFormat="1" applyFont="1" applyBorder="1" applyAlignment="1">
      <alignment horizontal="justify" vertical="top" wrapText="1"/>
    </xf>
    <xf numFmtId="165" fontId="0" fillId="0" borderId="0" xfId="0" applyNumberFormat="1"/>
    <xf numFmtId="0" fontId="5" fillId="2" borderId="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166" fontId="0" fillId="0" borderId="0" xfId="0" applyNumberFormat="1"/>
    <xf numFmtId="3" fontId="6" fillId="0" borderId="11" xfId="0" applyNumberFormat="1" applyFont="1" applyBorder="1" applyAlignment="1">
      <alignment horizontal="justify" vertical="top" wrapText="1"/>
    </xf>
    <xf numFmtId="3" fontId="6" fillId="0" borderId="11" xfId="1" applyNumberFormat="1" applyFont="1" applyBorder="1" applyAlignment="1">
      <alignment horizontal="justify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vertical="top" wrapText="1"/>
    </xf>
    <xf numFmtId="164" fontId="6" fillId="4" borderId="11" xfId="1" applyNumberFormat="1" applyFont="1" applyFill="1" applyBorder="1" applyAlignment="1">
      <alignment vertical="top" wrapText="1"/>
    </xf>
    <xf numFmtId="164" fontId="0" fillId="0" borderId="0" xfId="0" applyNumberFormat="1"/>
    <xf numFmtId="166" fontId="3" fillId="0" borderId="0" xfId="3" applyNumberFormat="1" applyFont="1"/>
    <xf numFmtId="0" fontId="0" fillId="0" borderId="0" xfId="0"/>
    <xf numFmtId="0" fontId="6" fillId="0" borderId="11" xfId="0" applyFont="1" applyBorder="1" applyAlignment="1">
      <alignment horizontal="justify" vertical="top" wrapText="1"/>
    </xf>
    <xf numFmtId="3" fontId="6" fillId="0" borderId="11" xfId="0" applyNumberFormat="1" applyFont="1" applyBorder="1" applyAlignment="1">
      <alignment horizontal="justify" vertical="top" wrapText="1"/>
    </xf>
    <xf numFmtId="3" fontId="0" fillId="0" borderId="0" xfId="0" applyNumberFormat="1"/>
    <xf numFmtId="0" fontId="1" fillId="4" borderId="1" xfId="0" applyFont="1" applyFill="1" applyBorder="1" applyAlignment="1">
      <alignment horizontal="justify" vertical="top" wrapText="1"/>
    </xf>
    <xf numFmtId="165" fontId="1" fillId="4" borderId="1" xfId="2" applyNumberFormat="1" applyFont="1" applyFill="1" applyBorder="1" applyAlignment="1">
      <alignment horizontal="justify" vertical="top" wrapText="1"/>
    </xf>
    <xf numFmtId="0" fontId="1" fillId="4" borderId="11" xfId="0" applyFont="1" applyFill="1" applyBorder="1" applyAlignment="1">
      <alignment horizontal="left" vertical="top" wrapText="1"/>
    </xf>
    <xf numFmtId="0" fontId="4" fillId="0" borderId="1" xfId="0" applyFont="1" applyBorder="1"/>
    <xf numFmtId="0" fontId="6" fillId="4" borderId="1" xfId="0" applyFont="1" applyFill="1" applyBorder="1" applyAlignment="1">
      <alignment horizontal="justify" vertical="top" wrapText="1"/>
    </xf>
    <xf numFmtId="165" fontId="6" fillId="4" borderId="1" xfId="2" applyNumberFormat="1" applyFont="1" applyFill="1" applyBorder="1" applyAlignment="1">
      <alignment horizontal="justify" vertical="top" wrapText="1"/>
    </xf>
    <xf numFmtId="0" fontId="6" fillId="4" borderId="11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center" vertical="top" wrapText="1"/>
    </xf>
    <xf numFmtId="3" fontId="0" fillId="0" borderId="15" xfId="0" applyNumberFormat="1" applyBorder="1" applyAlignment="1">
      <alignment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6" fillId="0" borderId="11" xfId="0" applyFont="1" applyFill="1" applyBorder="1" applyAlignment="1">
      <alignment horizontal="justify" vertical="top" wrapText="1"/>
    </xf>
    <xf numFmtId="3" fontId="6" fillId="0" borderId="11" xfId="0" applyNumberFormat="1" applyFont="1" applyFill="1" applyBorder="1" applyAlignment="1">
      <alignment horizontal="justify" vertical="top" wrapText="1"/>
    </xf>
    <xf numFmtId="3" fontId="0" fillId="0" borderId="15" xfId="0" applyNumberFormat="1" applyFill="1" applyBorder="1" applyAlignment="1">
      <alignment vertical="top" wrapText="1"/>
    </xf>
    <xf numFmtId="3" fontId="0" fillId="0" borderId="0" xfId="0" applyNumberFormat="1" applyFill="1"/>
    <xf numFmtId="0" fontId="0" fillId="0" borderId="0" xfId="0" applyFill="1"/>
    <xf numFmtId="3" fontId="0" fillId="0" borderId="1" xfId="0" applyNumberFormat="1" applyBorder="1"/>
    <xf numFmtId="0" fontId="4" fillId="0" borderId="18" xfId="0" applyFont="1" applyBorder="1"/>
    <xf numFmtId="0" fontId="6" fillId="0" borderId="0" xfId="0" applyFont="1" applyFill="1" applyBorder="1" applyAlignment="1">
      <alignment horizontal="justify" vertical="top" wrapText="1"/>
    </xf>
    <xf numFmtId="3" fontId="6" fillId="0" borderId="15" xfId="0" applyNumberFormat="1" applyFont="1" applyFill="1" applyBorder="1" applyAlignment="1">
      <alignment horizontal="justify" vertical="top" wrapText="1"/>
    </xf>
    <xf numFmtId="0" fontId="6" fillId="0" borderId="12" xfId="0" applyFont="1" applyFill="1" applyBorder="1" applyAlignment="1">
      <alignment horizontal="justify" vertical="top" wrapText="1"/>
    </xf>
    <xf numFmtId="3" fontId="6" fillId="0" borderId="12" xfId="0" applyNumberFormat="1" applyFont="1" applyFill="1" applyBorder="1" applyAlignment="1">
      <alignment horizontal="justify" vertical="top" wrapText="1"/>
    </xf>
    <xf numFmtId="164" fontId="6" fillId="0" borderId="12" xfId="1" applyNumberFormat="1" applyFont="1" applyFill="1" applyBorder="1" applyAlignment="1">
      <alignment horizontal="justify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3" fontId="6" fillId="0" borderId="11" xfId="0" applyNumberFormat="1" applyFont="1" applyBorder="1" applyAlignment="1">
      <alignment horizontal="center" vertical="center" wrapText="1"/>
    </xf>
    <xf numFmtId="165" fontId="6" fillId="3" borderId="12" xfId="0" applyNumberFormat="1" applyFont="1" applyFill="1" applyBorder="1" applyAlignment="1">
      <alignment horizontal="justify" wrapText="1"/>
    </xf>
    <xf numFmtId="0" fontId="5" fillId="3" borderId="12" xfId="0" applyFont="1" applyFill="1" applyBorder="1" applyAlignment="1">
      <alignment horizontal="left" vertical="top" wrapText="1"/>
    </xf>
    <xf numFmtId="165" fontId="6" fillId="3" borderId="15" xfId="0" applyNumberFormat="1" applyFont="1" applyFill="1" applyBorder="1" applyAlignment="1">
      <alignment horizontal="justify" wrapText="1"/>
    </xf>
    <xf numFmtId="0" fontId="5" fillId="2" borderId="4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vertical="top" wrapText="1"/>
    </xf>
    <xf numFmtId="164" fontId="6" fillId="4" borderId="0" xfId="1" applyNumberFormat="1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justify" vertical="top" wrapText="1"/>
    </xf>
    <xf numFmtId="3" fontId="6" fillId="0" borderId="15" xfId="0" applyNumberFormat="1" applyFont="1" applyBorder="1" applyAlignment="1">
      <alignment horizontal="justify" vertical="top" wrapText="1"/>
    </xf>
    <xf numFmtId="0" fontId="5" fillId="2" borderId="21" xfId="0" applyFont="1" applyFill="1" applyBorder="1" applyAlignment="1">
      <alignment horizontal="center" vertical="top" wrapText="1"/>
    </xf>
    <xf numFmtId="3" fontId="0" fillId="0" borderId="12" xfId="0" applyNumberFormat="1" applyBorder="1" applyAlignment="1">
      <alignment vertical="top" wrapText="1"/>
    </xf>
    <xf numFmtId="0" fontId="0" fillId="0" borderId="1" xfId="0" applyBorder="1"/>
    <xf numFmtId="3" fontId="6" fillId="0" borderId="11" xfId="1" applyNumberFormat="1" applyFont="1" applyBorder="1" applyAlignment="1">
      <alignment horizontal="right" vertical="top" wrapText="1"/>
    </xf>
    <xf numFmtId="0" fontId="0" fillId="0" borderId="21" xfId="0" applyBorder="1"/>
    <xf numFmtId="0" fontId="0" fillId="0" borderId="20" xfId="0" applyBorder="1"/>
    <xf numFmtId="0" fontId="4" fillId="0" borderId="21" xfId="0" applyFont="1" applyBorder="1"/>
    <xf numFmtId="0" fontId="0" fillId="0" borderId="20" xfId="0" applyBorder="1" applyAlignment="1">
      <alignment vertical="top"/>
    </xf>
    <xf numFmtId="164" fontId="6" fillId="4" borderId="22" xfId="1" applyNumberFormat="1" applyFont="1" applyFill="1" applyBorder="1" applyAlignment="1">
      <alignment vertical="top" wrapText="1"/>
    </xf>
    <xf numFmtId="0" fontId="5" fillId="4" borderId="23" xfId="0" applyFont="1" applyFill="1" applyBorder="1" applyAlignment="1">
      <alignment vertical="top" wrapText="1"/>
    </xf>
    <xf numFmtId="0" fontId="5" fillId="4" borderId="23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2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vertical="top" wrapText="1"/>
    </xf>
    <xf numFmtId="164" fontId="6" fillId="0" borderId="22" xfId="1" applyNumberFormat="1" applyFont="1" applyFill="1" applyBorder="1" applyAlignment="1">
      <alignment vertical="top" wrapText="1"/>
    </xf>
    <xf numFmtId="164" fontId="5" fillId="4" borderId="23" xfId="1" applyNumberFormat="1" applyFont="1" applyFill="1" applyBorder="1" applyAlignment="1">
      <alignment vertical="top" wrapText="1"/>
    </xf>
    <xf numFmtId="164" fontId="5" fillId="4" borderId="19" xfId="1" applyNumberFormat="1" applyFont="1" applyFill="1" applyBorder="1" applyAlignment="1">
      <alignment vertical="top" wrapText="1"/>
    </xf>
    <xf numFmtId="164" fontId="5" fillId="4" borderId="11" xfId="1" applyNumberFormat="1" applyFont="1" applyFill="1" applyBorder="1" applyAlignment="1">
      <alignment vertical="top" wrapText="1"/>
    </xf>
    <xf numFmtId="3" fontId="5" fillId="0" borderId="11" xfId="0" applyNumberFormat="1" applyFont="1" applyFill="1" applyBorder="1" applyAlignment="1">
      <alignment horizontal="justify" vertical="top" wrapText="1"/>
    </xf>
    <xf numFmtId="3" fontId="6" fillId="0" borderId="0" xfId="0" applyNumberFormat="1" applyFont="1" applyFill="1" applyBorder="1" applyAlignment="1">
      <alignment horizontal="justify" vertical="top" wrapText="1"/>
    </xf>
    <xf numFmtId="164" fontId="6" fillId="0" borderId="0" xfId="1" applyNumberFormat="1" applyFont="1" applyFill="1" applyBorder="1" applyAlignment="1">
      <alignment horizontal="justify" vertical="top" wrapText="1"/>
    </xf>
    <xf numFmtId="0" fontId="4" fillId="0" borderId="1" xfId="0" applyFont="1" applyFill="1" applyBorder="1"/>
    <xf numFmtId="165" fontId="1" fillId="0" borderId="1" xfId="2" applyNumberFormat="1" applyFont="1" applyFill="1" applyBorder="1" applyAlignment="1">
      <alignment horizontal="justify" vertical="top" wrapText="1"/>
    </xf>
    <xf numFmtId="0" fontId="0" fillId="0" borderId="0" xfId="0" applyFill="1" applyBorder="1"/>
    <xf numFmtId="0" fontId="5" fillId="4" borderId="24" xfId="0" applyFont="1" applyFill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justify" vertical="top" wrapText="1"/>
    </xf>
    <xf numFmtId="3" fontId="5" fillId="0" borderId="1" xfId="0" applyNumberFormat="1" applyFont="1" applyBorder="1" applyAlignment="1">
      <alignment horizontal="justify" vertical="top" wrapText="1"/>
    </xf>
    <xf numFmtId="164" fontId="6" fillId="0" borderId="24" xfId="1" applyNumberFormat="1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3" fontId="6" fillId="0" borderId="1" xfId="0" applyNumberFormat="1" applyFont="1" applyFill="1" applyBorder="1" applyAlignment="1">
      <alignment horizontal="justify" vertical="top" wrapText="1"/>
    </xf>
    <xf numFmtId="3" fontId="5" fillId="0" borderId="1" xfId="0" applyNumberFormat="1" applyFont="1" applyFill="1" applyBorder="1" applyAlignment="1">
      <alignment horizontal="justify" vertical="top" wrapText="1"/>
    </xf>
    <xf numFmtId="3" fontId="6" fillId="0" borderId="21" xfId="0" applyNumberFormat="1" applyFont="1" applyFill="1" applyBorder="1" applyAlignment="1">
      <alignment horizontal="justify" vertical="top" wrapText="1"/>
    </xf>
    <xf numFmtId="164" fontId="6" fillId="0" borderId="25" xfId="1" applyNumberFormat="1" applyFont="1" applyBorder="1" applyAlignment="1">
      <alignment horizontal="justify" vertical="top" wrapText="1"/>
    </xf>
    <xf numFmtId="0" fontId="5" fillId="0" borderId="21" xfId="0" applyFont="1" applyFill="1" applyBorder="1" applyAlignment="1">
      <alignment horizontal="justify" vertical="top" wrapText="1"/>
    </xf>
    <xf numFmtId="0" fontId="6" fillId="0" borderId="12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justify" vertical="top" wrapText="1"/>
    </xf>
    <xf numFmtId="164" fontId="5" fillId="2" borderId="11" xfId="1" applyNumberFormat="1" applyFont="1" applyFill="1" applyBorder="1" applyAlignment="1">
      <alignment horizontal="justify" vertical="top" wrapText="1"/>
    </xf>
    <xf numFmtId="0" fontId="4" fillId="2" borderId="1" xfId="0" applyFont="1" applyFill="1" applyBorder="1"/>
    <xf numFmtId="3" fontId="0" fillId="2" borderId="1" xfId="0" applyNumberFormat="1" applyFill="1" applyBorder="1"/>
    <xf numFmtId="3" fontId="5" fillId="2" borderId="1" xfId="0" applyNumberFormat="1" applyFont="1" applyFill="1" applyBorder="1" applyAlignment="1">
      <alignment horizontal="center" vertical="top" wrapText="1"/>
    </xf>
    <xf numFmtId="165" fontId="6" fillId="0" borderId="1" xfId="2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3" fontId="6" fillId="0" borderId="27" xfId="0" applyNumberFormat="1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justify" vertical="top" wrapText="1"/>
    </xf>
    <xf numFmtId="3" fontId="6" fillId="0" borderId="7" xfId="0" applyNumberFormat="1" applyFont="1" applyFill="1" applyBorder="1" applyAlignment="1">
      <alignment horizontal="justify" vertical="top" wrapText="1"/>
    </xf>
    <xf numFmtId="3" fontId="0" fillId="0" borderId="0" xfId="0" applyNumberFormat="1" applyBorder="1" applyAlignment="1">
      <alignment vertical="top" wrapText="1"/>
    </xf>
    <xf numFmtId="0" fontId="5" fillId="0" borderId="28" xfId="0" applyFont="1" applyFill="1" applyBorder="1" applyAlignment="1">
      <alignment horizontal="justify" vertical="top" wrapText="1"/>
    </xf>
    <xf numFmtId="3" fontId="0" fillId="0" borderId="25" xfId="0" applyNumberFormat="1" applyBorder="1" applyAlignment="1">
      <alignment vertical="top" wrapText="1"/>
    </xf>
    <xf numFmtId="165" fontId="6" fillId="2" borderId="1" xfId="2" applyNumberFormat="1" applyFont="1" applyFill="1" applyBorder="1" applyAlignment="1">
      <alignment horizontal="justify" vertical="top" wrapText="1"/>
    </xf>
    <xf numFmtId="9" fontId="3" fillId="0" borderId="0" xfId="3" applyFont="1"/>
    <xf numFmtId="0" fontId="5" fillId="0" borderId="26" xfId="0" applyFont="1" applyFill="1" applyBorder="1" applyAlignment="1">
      <alignment horizontal="justify" vertical="top" wrapText="1"/>
    </xf>
    <xf numFmtId="165" fontId="10" fillId="4" borderId="11" xfId="0" applyNumberFormat="1" applyFont="1" applyFill="1" applyBorder="1" applyAlignment="1">
      <alignment horizontal="justify" wrapText="1"/>
    </xf>
    <xf numFmtId="165" fontId="10" fillId="4" borderId="11" xfId="0" applyNumberFormat="1" applyFont="1" applyFill="1" applyBorder="1" applyAlignment="1">
      <alignment horizontal="justify" vertical="top" wrapText="1"/>
    </xf>
    <xf numFmtId="165" fontId="10" fillId="4" borderId="12" xfId="0" applyNumberFormat="1" applyFont="1" applyFill="1" applyBorder="1" applyAlignment="1">
      <alignment horizontal="justify" wrapText="1"/>
    </xf>
    <xf numFmtId="165" fontId="10" fillId="3" borderId="11" xfId="0" applyNumberFormat="1" applyFont="1" applyFill="1" applyBorder="1" applyAlignment="1">
      <alignment horizontal="justify" wrapText="1"/>
    </xf>
    <xf numFmtId="165" fontId="2" fillId="4" borderId="11" xfId="0" applyNumberFormat="1" applyFont="1" applyFill="1" applyBorder="1" applyAlignment="1">
      <alignment horizontal="justify" vertical="top" wrapText="1"/>
    </xf>
    <xf numFmtId="165" fontId="2" fillId="4" borderId="11" xfId="0" applyNumberFormat="1" applyFont="1" applyFill="1" applyBorder="1" applyAlignment="1">
      <alignment horizontal="justify" wrapText="1"/>
    </xf>
    <xf numFmtId="0" fontId="6" fillId="0" borderId="29" xfId="0" applyFont="1" applyBorder="1" applyAlignment="1">
      <alignment horizontal="justify" vertical="top" wrapText="1"/>
    </xf>
    <xf numFmtId="3" fontId="6" fillId="0" borderId="29" xfId="0" applyNumberFormat="1" applyFont="1" applyBorder="1" applyAlignment="1">
      <alignment horizontal="justify" vertical="top" wrapText="1"/>
    </xf>
    <xf numFmtId="3" fontId="0" fillId="0" borderId="30" xfId="0" applyNumberFormat="1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3" fontId="6" fillId="4" borderId="17" xfId="0" applyNumberFormat="1" applyFont="1" applyFill="1" applyBorder="1" applyAlignment="1">
      <alignment horizontal="justify" vertical="top" wrapText="1"/>
    </xf>
    <xf numFmtId="0" fontId="0" fillId="4" borderId="0" xfId="0" applyFill="1"/>
    <xf numFmtId="0" fontId="5" fillId="2" borderId="1" xfId="0" applyFont="1" applyFill="1" applyBorder="1" applyAlignment="1">
      <alignment horizontal="center" vertical="top" wrapText="1"/>
    </xf>
    <xf numFmtId="0" fontId="5" fillId="4" borderId="31" xfId="0" applyFont="1" applyFill="1" applyBorder="1" applyAlignment="1">
      <alignment vertical="top" wrapText="1"/>
    </xf>
    <xf numFmtId="0" fontId="5" fillId="4" borderId="29" xfId="0" applyFont="1" applyFill="1" applyBorder="1" applyAlignment="1">
      <alignment vertical="top" wrapText="1"/>
    </xf>
    <xf numFmtId="0" fontId="5" fillId="4" borderId="32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33" xfId="0" applyFont="1" applyFill="1" applyBorder="1" applyAlignment="1">
      <alignment vertical="top" wrapText="1"/>
    </xf>
    <xf numFmtId="0" fontId="6" fillId="4" borderId="29" xfId="0" applyFont="1" applyFill="1" applyBorder="1" applyAlignment="1">
      <alignment vertical="top" wrapText="1"/>
    </xf>
    <xf numFmtId="0" fontId="6" fillId="4" borderId="32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5" fillId="0" borderId="34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right" vertical="top" wrapText="1"/>
    </xf>
    <xf numFmtId="0" fontId="6" fillId="4" borderId="15" xfId="0" applyFont="1" applyFill="1" applyBorder="1" applyAlignment="1">
      <alignment horizontal="right" vertical="top" wrapText="1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/>
    <xf numFmtId="0" fontId="7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2" borderId="3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0" fontId="5" fillId="2" borderId="9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6" fillId="4" borderId="28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41"/>
  <sheetViews>
    <sheetView showGridLines="0" zoomScale="84" zoomScaleNormal="84" workbookViewId="0">
      <selection activeCell="E23" sqref="E23"/>
    </sheetView>
  </sheetViews>
  <sheetFormatPr baseColWidth="10" defaultRowHeight="15" outlineLevelCol="1"/>
  <cols>
    <col min="1" max="1" width="3.140625" customWidth="1"/>
    <col min="2" max="2" width="22.140625" customWidth="1"/>
    <col min="3" max="3" width="19.42578125" customWidth="1"/>
    <col min="4" max="4" width="9.140625" customWidth="1"/>
    <col min="5" max="5" width="11.85546875" customWidth="1"/>
    <col min="6" max="6" width="13.85546875" customWidth="1" outlineLevel="1"/>
    <col min="7" max="7" width="15.85546875" customWidth="1" outlineLevel="1"/>
    <col min="8" max="8" width="14.28515625" customWidth="1" outlineLevel="1"/>
    <col min="9" max="9" width="14" customWidth="1" outlineLevel="1"/>
    <col min="10" max="10" width="15.42578125" customWidth="1" outlineLevel="1"/>
    <col min="11" max="11" width="13.7109375" customWidth="1" outlineLevel="1"/>
    <col min="12" max="12" width="13.85546875" customWidth="1" outlineLevel="1"/>
    <col min="13" max="13" width="14.140625" customWidth="1" outlineLevel="1"/>
    <col min="14" max="14" width="13.7109375" customWidth="1" outlineLevel="1"/>
    <col min="15" max="16" width="14.42578125" customWidth="1" outlineLevel="1"/>
    <col min="17" max="17" width="13.85546875" customWidth="1" outlineLevel="1"/>
    <col min="18" max="18" width="13.5703125" style="36" customWidth="1" outlineLevel="1"/>
    <col min="19" max="19" width="13.85546875" style="36" customWidth="1" outlineLevel="1"/>
    <col min="20" max="20" width="13.7109375" style="36" customWidth="1" outlineLevel="1"/>
    <col min="21" max="21" width="14.42578125" customWidth="1"/>
    <col min="22" max="22" width="11.85546875" bestFit="1" customWidth="1"/>
    <col min="23" max="23" width="13.7109375" customWidth="1"/>
    <col min="24" max="25" width="11.85546875" bestFit="1" customWidth="1"/>
  </cols>
  <sheetData>
    <row r="2" spans="1:22" ht="23.25">
      <c r="B2" s="9" t="s">
        <v>19</v>
      </c>
    </row>
    <row r="3" spans="1:22" ht="1.5" customHeight="1"/>
    <row r="4" spans="1:2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2" ht="4.5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ht="8.25" customHeight="1"/>
    <row r="8" spans="1:22" ht="15" customHeight="1">
      <c r="B8" s="183" t="s">
        <v>15</v>
      </c>
      <c r="C8" s="184"/>
      <c r="D8" s="184"/>
      <c r="E8" s="185"/>
      <c r="F8" s="178" t="s">
        <v>24</v>
      </c>
      <c r="G8" s="178"/>
      <c r="H8" s="178"/>
      <c r="I8" s="178"/>
      <c r="J8" s="178"/>
      <c r="K8" s="178"/>
      <c r="L8" s="178"/>
      <c r="M8" s="178"/>
      <c r="N8" s="178"/>
      <c r="O8" s="178"/>
      <c r="P8" s="179"/>
      <c r="Q8" s="179"/>
      <c r="R8" s="77"/>
      <c r="S8" s="77"/>
      <c r="T8" s="77"/>
      <c r="U8" s="186" t="s">
        <v>3</v>
      </c>
    </row>
    <row r="9" spans="1:22" ht="36">
      <c r="B9" s="5" t="s">
        <v>0</v>
      </c>
      <c r="C9" s="5" t="s">
        <v>1</v>
      </c>
      <c r="D9" s="5" t="s">
        <v>62</v>
      </c>
      <c r="E9" s="5" t="s">
        <v>14</v>
      </c>
      <c r="F9" s="5">
        <v>1</v>
      </c>
      <c r="G9" s="5">
        <v>2</v>
      </c>
      <c r="H9" s="5">
        <v>3</v>
      </c>
      <c r="I9" s="5">
        <v>4</v>
      </c>
      <c r="J9" s="5">
        <v>5</v>
      </c>
      <c r="K9" s="5">
        <v>6</v>
      </c>
      <c r="L9" s="5">
        <v>7</v>
      </c>
      <c r="M9" s="5">
        <v>8</v>
      </c>
      <c r="N9" s="5">
        <v>9</v>
      </c>
      <c r="O9" s="5">
        <v>10</v>
      </c>
      <c r="P9" s="5">
        <v>11</v>
      </c>
      <c r="Q9" s="5">
        <v>12</v>
      </c>
      <c r="R9" s="25">
        <v>13</v>
      </c>
      <c r="S9" s="25">
        <v>14</v>
      </c>
      <c r="T9" s="25">
        <v>15</v>
      </c>
      <c r="U9" s="187"/>
    </row>
    <row r="10" spans="1:22" s="36" customFormat="1" ht="27" customHeight="1">
      <c r="B10" s="47" t="s">
        <v>60</v>
      </c>
      <c r="C10" s="47" t="s">
        <v>84</v>
      </c>
      <c r="D10" s="170">
        <v>88</v>
      </c>
      <c r="E10" s="170">
        <v>5800</v>
      </c>
      <c r="F10" s="170">
        <f>(D10*E10)</f>
        <v>510400</v>
      </c>
      <c r="G10" s="170">
        <f>(D10*E10)</f>
        <v>510400</v>
      </c>
      <c r="H10" s="170">
        <f>(D10*E10)</f>
        <v>510400</v>
      </c>
      <c r="I10" s="170">
        <f>(D10*E10)</f>
        <v>510400</v>
      </c>
      <c r="J10" s="170">
        <f>(D10*E10)</f>
        <v>510400</v>
      </c>
      <c r="K10" s="170">
        <f>(D10*E10)</f>
        <v>510400</v>
      </c>
      <c r="L10" s="170">
        <f>(D10*E10)</f>
        <v>510400</v>
      </c>
      <c r="M10" s="170">
        <f>(D10*E10)</f>
        <v>510400</v>
      </c>
      <c r="N10" s="170">
        <f>(D10*E10)</f>
        <v>510400</v>
      </c>
      <c r="O10" s="170">
        <f>(D10*E10)</f>
        <v>510400</v>
      </c>
      <c r="P10" s="170">
        <f>(D10*E10)</f>
        <v>510400</v>
      </c>
      <c r="Q10" s="170">
        <f>(D10*E10)</f>
        <v>510400</v>
      </c>
      <c r="R10" s="49"/>
      <c r="S10" s="49"/>
      <c r="T10" s="49"/>
      <c r="U10" s="171">
        <f>SUM(F10:Q10)</f>
        <v>6124800</v>
      </c>
    </row>
    <row r="11" spans="1:22" ht="26.25" customHeight="1">
      <c r="A11">
        <v>2</v>
      </c>
      <c r="B11" s="30" t="s">
        <v>60</v>
      </c>
      <c r="C11" s="31" t="s">
        <v>59</v>
      </c>
      <c r="D11" s="32">
        <v>88</v>
      </c>
      <c r="E11" s="33">
        <v>5800</v>
      </c>
      <c r="F11" s="33">
        <f>+D11*E11</f>
        <v>510400</v>
      </c>
      <c r="G11" s="33">
        <f>+F11</f>
        <v>510400</v>
      </c>
      <c r="H11" s="33">
        <f t="shared" ref="H11:S11" si="0">+G11</f>
        <v>510400</v>
      </c>
      <c r="I11" s="33">
        <f t="shared" si="0"/>
        <v>510400</v>
      </c>
      <c r="J11" s="33">
        <f t="shared" si="0"/>
        <v>510400</v>
      </c>
      <c r="K11" s="33">
        <f t="shared" si="0"/>
        <v>510400</v>
      </c>
      <c r="L11" s="33">
        <f t="shared" si="0"/>
        <v>510400</v>
      </c>
      <c r="M11" s="33">
        <f t="shared" si="0"/>
        <v>510400</v>
      </c>
      <c r="N11" s="33">
        <f t="shared" si="0"/>
        <v>510400</v>
      </c>
      <c r="O11" s="33">
        <f t="shared" si="0"/>
        <v>510400</v>
      </c>
      <c r="P11" s="33">
        <f t="shared" si="0"/>
        <v>510400</v>
      </c>
      <c r="Q11" s="33">
        <f t="shared" si="0"/>
        <v>510400</v>
      </c>
      <c r="R11" s="33"/>
      <c r="S11" s="33">
        <f t="shared" si="0"/>
        <v>0</v>
      </c>
      <c r="T11" s="33">
        <v>0</v>
      </c>
      <c r="U11" s="33">
        <f>SUM(F11:T11)</f>
        <v>6124800</v>
      </c>
      <c r="V11" s="34"/>
    </row>
    <row r="12" spans="1:22" ht="36" customHeight="1">
      <c r="A12" s="36">
        <v>3</v>
      </c>
      <c r="B12" s="30" t="s">
        <v>60</v>
      </c>
      <c r="C12" s="31" t="s">
        <v>61</v>
      </c>
      <c r="D12" s="32">
        <v>176</v>
      </c>
      <c r="E12" s="33">
        <v>14000</v>
      </c>
      <c r="F12" s="33">
        <f t="shared" ref="F12:F17" si="1">+D12*E12</f>
        <v>2464000</v>
      </c>
      <c r="G12" s="33">
        <f t="shared" ref="G12:S19" si="2">+F12</f>
        <v>2464000</v>
      </c>
      <c r="H12" s="33">
        <f t="shared" si="2"/>
        <v>2464000</v>
      </c>
      <c r="I12" s="33">
        <f t="shared" si="2"/>
        <v>2464000</v>
      </c>
      <c r="J12" s="33">
        <f t="shared" si="2"/>
        <v>2464000</v>
      </c>
      <c r="K12" s="33">
        <f t="shared" si="2"/>
        <v>2464000</v>
      </c>
      <c r="L12" s="33">
        <f t="shared" si="2"/>
        <v>2464000</v>
      </c>
      <c r="M12" s="33">
        <f t="shared" si="2"/>
        <v>2464000</v>
      </c>
      <c r="N12" s="33">
        <f t="shared" si="2"/>
        <v>2464000</v>
      </c>
      <c r="O12" s="33">
        <f t="shared" si="2"/>
        <v>2464000</v>
      </c>
      <c r="P12" s="33">
        <f t="shared" si="2"/>
        <v>2464000</v>
      </c>
      <c r="Q12" s="33">
        <f t="shared" si="2"/>
        <v>2464000</v>
      </c>
      <c r="R12" s="33"/>
      <c r="S12" s="33">
        <f t="shared" si="2"/>
        <v>0</v>
      </c>
      <c r="T12" s="33">
        <v>0</v>
      </c>
      <c r="U12" s="33">
        <f t="shared" ref="U12:U19" si="3">SUM(F12:T12)</f>
        <v>29568000</v>
      </c>
      <c r="V12" s="34"/>
    </row>
    <row r="13" spans="1:22" ht="42.75" customHeight="1">
      <c r="A13" s="36">
        <v>5</v>
      </c>
      <c r="B13" s="30" t="s">
        <v>60</v>
      </c>
      <c r="C13" s="31" t="s">
        <v>63</v>
      </c>
      <c r="D13" s="32">
        <v>88</v>
      </c>
      <c r="E13" s="33">
        <v>7000</v>
      </c>
      <c r="F13" s="33">
        <f t="shared" si="1"/>
        <v>616000</v>
      </c>
      <c r="G13" s="33">
        <f t="shared" si="2"/>
        <v>616000</v>
      </c>
      <c r="H13" s="33">
        <f t="shared" si="2"/>
        <v>616000</v>
      </c>
      <c r="I13" s="33">
        <f t="shared" si="2"/>
        <v>616000</v>
      </c>
      <c r="J13" s="33">
        <f t="shared" si="2"/>
        <v>616000</v>
      </c>
      <c r="K13" s="33">
        <f t="shared" si="2"/>
        <v>616000</v>
      </c>
      <c r="L13" s="33">
        <f t="shared" si="2"/>
        <v>616000</v>
      </c>
      <c r="M13" s="33">
        <f t="shared" si="2"/>
        <v>616000</v>
      </c>
      <c r="N13" s="33">
        <f t="shared" si="2"/>
        <v>616000</v>
      </c>
      <c r="O13" s="33">
        <f t="shared" si="2"/>
        <v>616000</v>
      </c>
      <c r="P13" s="33">
        <f t="shared" si="2"/>
        <v>616000</v>
      </c>
      <c r="Q13" s="33">
        <f t="shared" si="2"/>
        <v>616000</v>
      </c>
      <c r="R13" s="33"/>
      <c r="S13" s="33">
        <f t="shared" si="2"/>
        <v>0</v>
      </c>
      <c r="T13" s="33">
        <v>0</v>
      </c>
      <c r="U13" s="33">
        <f t="shared" si="3"/>
        <v>7392000</v>
      </c>
      <c r="V13" s="34"/>
    </row>
    <row r="14" spans="1:22" ht="43.5" customHeight="1">
      <c r="A14" s="36">
        <v>7</v>
      </c>
      <c r="B14" s="30" t="s">
        <v>60</v>
      </c>
      <c r="C14" s="31" t="s">
        <v>64</v>
      </c>
      <c r="D14" s="32">
        <v>88</v>
      </c>
      <c r="E14" s="33">
        <v>7000</v>
      </c>
      <c r="F14" s="33">
        <f t="shared" si="1"/>
        <v>616000</v>
      </c>
      <c r="G14" s="33">
        <f t="shared" si="2"/>
        <v>616000</v>
      </c>
      <c r="H14" s="33">
        <f t="shared" si="2"/>
        <v>616000</v>
      </c>
      <c r="I14" s="33">
        <f t="shared" si="2"/>
        <v>616000</v>
      </c>
      <c r="J14" s="33">
        <f t="shared" si="2"/>
        <v>616000</v>
      </c>
      <c r="K14" s="33">
        <f t="shared" si="2"/>
        <v>616000</v>
      </c>
      <c r="L14" s="33">
        <f t="shared" si="2"/>
        <v>616000</v>
      </c>
      <c r="M14" s="33">
        <f t="shared" si="2"/>
        <v>616000</v>
      </c>
      <c r="N14" s="33">
        <f t="shared" si="2"/>
        <v>616000</v>
      </c>
      <c r="O14" s="33">
        <f t="shared" si="2"/>
        <v>616000</v>
      </c>
      <c r="P14" s="33">
        <f t="shared" si="2"/>
        <v>616000</v>
      </c>
      <c r="Q14" s="33">
        <f t="shared" si="2"/>
        <v>616000</v>
      </c>
      <c r="R14" s="33"/>
      <c r="S14" s="33">
        <f t="shared" si="2"/>
        <v>0</v>
      </c>
      <c r="T14" s="33">
        <v>0</v>
      </c>
      <c r="U14" s="33">
        <f t="shared" si="3"/>
        <v>7392000</v>
      </c>
      <c r="V14" s="34"/>
    </row>
    <row r="15" spans="1:22" ht="57" customHeight="1">
      <c r="A15" s="36">
        <v>9</v>
      </c>
      <c r="B15" s="30" t="s">
        <v>71</v>
      </c>
      <c r="C15" s="30" t="s">
        <v>65</v>
      </c>
      <c r="D15" s="32">
        <v>176</v>
      </c>
      <c r="E15" s="32">
        <v>10500</v>
      </c>
      <c r="F15" s="33">
        <f t="shared" si="1"/>
        <v>1848000</v>
      </c>
      <c r="G15" s="33">
        <f t="shared" si="2"/>
        <v>1848000</v>
      </c>
      <c r="H15" s="33">
        <f t="shared" si="2"/>
        <v>1848000</v>
      </c>
      <c r="I15" s="33">
        <f t="shared" si="2"/>
        <v>1848000</v>
      </c>
      <c r="J15" s="33">
        <f t="shared" si="2"/>
        <v>1848000</v>
      </c>
      <c r="K15" s="33">
        <f t="shared" si="2"/>
        <v>1848000</v>
      </c>
      <c r="L15" s="33">
        <f t="shared" si="2"/>
        <v>1848000</v>
      </c>
      <c r="M15" s="33">
        <f t="shared" si="2"/>
        <v>1848000</v>
      </c>
      <c r="N15" s="33">
        <f t="shared" si="2"/>
        <v>1848000</v>
      </c>
      <c r="O15" s="33">
        <f t="shared" si="2"/>
        <v>1848000</v>
      </c>
      <c r="P15" s="33">
        <f t="shared" si="2"/>
        <v>1848000</v>
      </c>
      <c r="Q15" s="33">
        <f t="shared" si="2"/>
        <v>1848000</v>
      </c>
      <c r="R15" s="33"/>
      <c r="S15" s="33">
        <f t="shared" si="2"/>
        <v>0</v>
      </c>
      <c r="T15" s="33">
        <v>0</v>
      </c>
      <c r="U15" s="33">
        <f t="shared" si="3"/>
        <v>22176000</v>
      </c>
      <c r="V15" s="34"/>
    </row>
    <row r="16" spans="1:22" s="36" customFormat="1" ht="57" customHeight="1">
      <c r="B16" s="30" t="s">
        <v>71</v>
      </c>
      <c r="C16" s="30" t="s">
        <v>66</v>
      </c>
      <c r="D16" s="32">
        <v>176</v>
      </c>
      <c r="E16" s="32">
        <v>10500</v>
      </c>
      <c r="F16" s="33">
        <f t="shared" si="1"/>
        <v>1848000</v>
      </c>
      <c r="G16" s="33">
        <f t="shared" si="2"/>
        <v>1848000</v>
      </c>
      <c r="H16" s="33">
        <f t="shared" si="2"/>
        <v>1848000</v>
      </c>
      <c r="I16" s="33">
        <f t="shared" si="2"/>
        <v>1848000</v>
      </c>
      <c r="J16" s="33">
        <f t="shared" si="2"/>
        <v>1848000</v>
      </c>
      <c r="K16" s="33">
        <f t="shared" si="2"/>
        <v>1848000</v>
      </c>
      <c r="L16" s="33">
        <f t="shared" si="2"/>
        <v>1848000</v>
      </c>
      <c r="M16" s="33">
        <f t="shared" si="2"/>
        <v>1848000</v>
      </c>
      <c r="N16" s="33">
        <f t="shared" si="2"/>
        <v>1848000</v>
      </c>
      <c r="O16" s="33">
        <f t="shared" si="2"/>
        <v>1848000</v>
      </c>
      <c r="P16" s="33">
        <f t="shared" si="2"/>
        <v>1848000</v>
      </c>
      <c r="Q16" s="33">
        <f t="shared" si="2"/>
        <v>1848000</v>
      </c>
      <c r="R16" s="33"/>
      <c r="S16" s="33">
        <f t="shared" si="2"/>
        <v>0</v>
      </c>
      <c r="T16" s="33">
        <v>0</v>
      </c>
      <c r="U16" s="33">
        <f t="shared" si="3"/>
        <v>22176000</v>
      </c>
      <c r="V16" s="34"/>
    </row>
    <row r="17" spans="1:24" s="36" customFormat="1" ht="57" customHeight="1">
      <c r="B17" s="30" t="s">
        <v>71</v>
      </c>
      <c r="C17" s="30" t="s">
        <v>67</v>
      </c>
      <c r="D17" s="32">
        <v>176</v>
      </c>
      <c r="E17" s="32">
        <v>8200</v>
      </c>
      <c r="F17" s="33">
        <f t="shared" si="1"/>
        <v>1443200</v>
      </c>
      <c r="G17" s="33">
        <f t="shared" si="2"/>
        <v>1443200</v>
      </c>
      <c r="H17" s="33">
        <f t="shared" si="2"/>
        <v>1443200</v>
      </c>
      <c r="I17" s="33">
        <f t="shared" si="2"/>
        <v>1443200</v>
      </c>
      <c r="J17" s="33">
        <f t="shared" si="2"/>
        <v>1443200</v>
      </c>
      <c r="K17" s="33">
        <f t="shared" si="2"/>
        <v>1443200</v>
      </c>
      <c r="L17" s="33">
        <f t="shared" si="2"/>
        <v>1443200</v>
      </c>
      <c r="M17" s="33">
        <f t="shared" si="2"/>
        <v>1443200</v>
      </c>
      <c r="N17" s="33">
        <f t="shared" si="2"/>
        <v>1443200</v>
      </c>
      <c r="O17" s="33">
        <f t="shared" si="2"/>
        <v>1443200</v>
      </c>
      <c r="P17" s="33">
        <f t="shared" si="2"/>
        <v>1443200</v>
      </c>
      <c r="Q17" s="33">
        <f t="shared" si="2"/>
        <v>1443200</v>
      </c>
      <c r="R17" s="33"/>
      <c r="S17" s="33">
        <f t="shared" si="2"/>
        <v>0</v>
      </c>
      <c r="T17" s="33">
        <v>0</v>
      </c>
      <c r="U17" s="33">
        <f t="shared" si="3"/>
        <v>17318400</v>
      </c>
      <c r="V17" s="34"/>
    </row>
    <row r="18" spans="1:24" s="36" customFormat="1" ht="57" customHeight="1">
      <c r="B18" s="30" t="s">
        <v>71</v>
      </c>
      <c r="C18" s="30" t="s">
        <v>68</v>
      </c>
      <c r="D18" s="32">
        <v>176</v>
      </c>
      <c r="E18" s="32">
        <v>8200</v>
      </c>
      <c r="F18" s="33">
        <f t="shared" ref="F18:F23" si="4">(D18*E18)</f>
        <v>1443200</v>
      </c>
      <c r="G18" s="33">
        <f t="shared" si="2"/>
        <v>1443200</v>
      </c>
      <c r="H18" s="33">
        <f>(D18*E18)</f>
        <v>1443200</v>
      </c>
      <c r="I18" s="33">
        <f t="shared" si="2"/>
        <v>1443200</v>
      </c>
      <c r="J18" s="33">
        <f t="shared" si="2"/>
        <v>1443200</v>
      </c>
      <c r="K18" s="33">
        <f t="shared" si="2"/>
        <v>1443200</v>
      </c>
      <c r="L18" s="33">
        <f t="shared" si="2"/>
        <v>1443200</v>
      </c>
      <c r="M18" s="33">
        <f t="shared" si="2"/>
        <v>1443200</v>
      </c>
      <c r="N18" s="33">
        <f t="shared" si="2"/>
        <v>1443200</v>
      </c>
      <c r="O18" s="33">
        <f t="shared" si="2"/>
        <v>1443200</v>
      </c>
      <c r="P18" s="33">
        <f t="shared" si="2"/>
        <v>1443200</v>
      </c>
      <c r="Q18" s="33">
        <f t="shared" si="2"/>
        <v>1443200</v>
      </c>
      <c r="R18" s="33"/>
      <c r="S18" s="33">
        <f t="shared" si="2"/>
        <v>0</v>
      </c>
      <c r="T18" s="33">
        <v>0</v>
      </c>
      <c r="U18" s="33">
        <f t="shared" si="3"/>
        <v>17318400</v>
      </c>
      <c r="V18" s="34"/>
    </row>
    <row r="19" spans="1:24" s="36" customFormat="1" ht="57" customHeight="1">
      <c r="B19" s="30" t="s">
        <v>71</v>
      </c>
      <c r="C19" s="30" t="s">
        <v>69</v>
      </c>
      <c r="D19" s="32">
        <v>176</v>
      </c>
      <c r="E19" s="32">
        <v>3500</v>
      </c>
      <c r="F19" s="33">
        <f t="shared" si="4"/>
        <v>616000</v>
      </c>
      <c r="G19" s="33">
        <f t="shared" si="2"/>
        <v>616000</v>
      </c>
      <c r="H19" s="33">
        <f>(D19*E19)</f>
        <v>616000</v>
      </c>
      <c r="I19" s="33">
        <f t="shared" si="2"/>
        <v>616000</v>
      </c>
      <c r="J19" s="33">
        <f t="shared" si="2"/>
        <v>616000</v>
      </c>
      <c r="K19" s="33">
        <f t="shared" si="2"/>
        <v>616000</v>
      </c>
      <c r="L19" s="33">
        <f t="shared" si="2"/>
        <v>616000</v>
      </c>
      <c r="M19" s="33">
        <f t="shared" si="2"/>
        <v>616000</v>
      </c>
      <c r="N19" s="33">
        <f t="shared" si="2"/>
        <v>616000</v>
      </c>
      <c r="O19" s="33">
        <f t="shared" si="2"/>
        <v>616000</v>
      </c>
      <c r="P19" s="33">
        <f t="shared" si="2"/>
        <v>616000</v>
      </c>
      <c r="Q19" s="33">
        <f t="shared" si="2"/>
        <v>616000</v>
      </c>
      <c r="R19" s="33"/>
      <c r="S19" s="33">
        <f t="shared" si="2"/>
        <v>0</v>
      </c>
      <c r="T19" s="33">
        <v>0</v>
      </c>
      <c r="U19" s="33">
        <f t="shared" si="3"/>
        <v>7392000</v>
      </c>
      <c r="V19" s="34"/>
    </row>
    <row r="20" spans="1:24" s="36" customFormat="1" ht="57" customHeight="1">
      <c r="B20" s="162" t="s">
        <v>60</v>
      </c>
      <c r="C20" s="30" t="s">
        <v>70</v>
      </c>
      <c r="D20" s="166">
        <v>88</v>
      </c>
      <c r="E20" s="32">
        <v>3700</v>
      </c>
      <c r="F20" s="33">
        <f t="shared" si="4"/>
        <v>325600</v>
      </c>
      <c r="G20" s="33">
        <f t="shared" ref="G20:S20" si="5">+F20</f>
        <v>325600</v>
      </c>
      <c r="H20" s="33">
        <f t="shared" si="5"/>
        <v>325600</v>
      </c>
      <c r="I20" s="33">
        <f t="shared" si="5"/>
        <v>325600</v>
      </c>
      <c r="J20" s="33">
        <f t="shared" si="5"/>
        <v>325600</v>
      </c>
      <c r="K20" s="33">
        <f t="shared" si="5"/>
        <v>325600</v>
      </c>
      <c r="L20" s="33">
        <f t="shared" si="5"/>
        <v>325600</v>
      </c>
      <c r="M20" s="33">
        <f t="shared" si="5"/>
        <v>325600</v>
      </c>
      <c r="N20" s="33">
        <f t="shared" si="5"/>
        <v>325600</v>
      </c>
      <c r="O20" s="33">
        <f t="shared" si="5"/>
        <v>325600</v>
      </c>
      <c r="P20" s="33">
        <f t="shared" si="5"/>
        <v>325600</v>
      </c>
      <c r="Q20" s="33">
        <f t="shared" si="5"/>
        <v>325600</v>
      </c>
      <c r="R20" s="33"/>
      <c r="S20" s="33">
        <f t="shared" si="5"/>
        <v>0</v>
      </c>
      <c r="T20" s="33">
        <v>0</v>
      </c>
      <c r="U20" s="33">
        <f>SUM(F20:T20)</f>
        <v>3907200</v>
      </c>
      <c r="V20" s="34"/>
    </row>
    <row r="21" spans="1:24" s="36" customFormat="1" ht="57" customHeight="1">
      <c r="B21" s="164" t="s">
        <v>71</v>
      </c>
      <c r="C21" s="161"/>
      <c r="D21" s="168">
        <v>88</v>
      </c>
      <c r="E21" s="165">
        <v>0</v>
      </c>
      <c r="F21" s="33">
        <f t="shared" si="4"/>
        <v>0</v>
      </c>
      <c r="G21" s="33">
        <f>(D21*E21)</f>
        <v>0</v>
      </c>
      <c r="H21" s="33">
        <f>(D21*E21)</f>
        <v>0</v>
      </c>
      <c r="I21" s="33">
        <f>(D21*E21)</f>
        <v>0</v>
      </c>
      <c r="J21" s="33">
        <f>(D21*E21)</f>
        <v>0</v>
      </c>
      <c r="K21" s="33">
        <f>(D21*E21)</f>
        <v>0</v>
      </c>
      <c r="L21" s="33">
        <f>(D21*E21)</f>
        <v>0</v>
      </c>
      <c r="M21" s="33">
        <f>(D21*E21)</f>
        <v>0</v>
      </c>
      <c r="N21" s="33">
        <f>(D21*E21)</f>
        <v>0</v>
      </c>
      <c r="O21" s="33">
        <f>(D21*E21)</f>
        <v>0</v>
      </c>
      <c r="P21" s="33">
        <f>(D21*E21)</f>
        <v>0</v>
      </c>
      <c r="Q21" s="33">
        <f>(D21*E21)</f>
        <v>0</v>
      </c>
      <c r="R21" s="33"/>
      <c r="S21" s="33"/>
      <c r="T21" s="33"/>
      <c r="U21" s="33">
        <f>SUM(F21:Q21)</f>
        <v>0</v>
      </c>
      <c r="V21" s="34"/>
    </row>
    <row r="22" spans="1:24" s="36" customFormat="1" ht="57" customHeight="1">
      <c r="B22" s="164" t="s">
        <v>60</v>
      </c>
      <c r="C22" s="161" t="s">
        <v>77</v>
      </c>
      <c r="D22" s="168">
        <v>88</v>
      </c>
      <c r="E22" s="165">
        <v>0</v>
      </c>
      <c r="F22" s="33">
        <f t="shared" si="4"/>
        <v>0</v>
      </c>
      <c r="G22" s="33">
        <f>(D22*E22)</f>
        <v>0</v>
      </c>
      <c r="H22" s="33">
        <f>(D22*E22)</f>
        <v>0</v>
      </c>
      <c r="I22" s="33">
        <f>(D22*E22)</f>
        <v>0</v>
      </c>
      <c r="J22" s="33">
        <f>(D22*E22)</f>
        <v>0</v>
      </c>
      <c r="K22" s="33">
        <f>(D22*E22)</f>
        <v>0</v>
      </c>
      <c r="L22" s="33">
        <f>(D22*E22)</f>
        <v>0</v>
      </c>
      <c r="M22" s="33">
        <f>(D22*E22)</f>
        <v>0</v>
      </c>
      <c r="N22" s="33">
        <f>(D22*E22)</f>
        <v>0</v>
      </c>
      <c r="O22" s="33">
        <f>(D22*E22)</f>
        <v>0</v>
      </c>
      <c r="P22" s="33">
        <f>(D22*E22)</f>
        <v>0</v>
      </c>
      <c r="Q22" s="33">
        <f>(D22*E22)</f>
        <v>0</v>
      </c>
      <c r="R22" s="33"/>
      <c r="S22" s="33"/>
      <c r="T22" s="33"/>
      <c r="U22" s="33">
        <f>SUM(F22:Q22)</f>
        <v>0</v>
      </c>
      <c r="V22" s="34"/>
    </row>
    <row r="23" spans="1:24" s="36" customFormat="1" ht="57" customHeight="1">
      <c r="B23" s="163" t="s">
        <v>60</v>
      </c>
      <c r="C23" s="85" t="s">
        <v>33</v>
      </c>
      <c r="D23" s="167">
        <v>176</v>
      </c>
      <c r="E23" s="32">
        <v>2500</v>
      </c>
      <c r="F23" s="33">
        <f t="shared" si="4"/>
        <v>440000</v>
      </c>
      <c r="G23" s="33">
        <f t="shared" ref="G23:S23" si="6">+F23</f>
        <v>440000</v>
      </c>
      <c r="H23" s="33">
        <f>(D23*E23)</f>
        <v>440000</v>
      </c>
      <c r="I23" s="33">
        <f>(D23*E23)</f>
        <v>440000</v>
      </c>
      <c r="J23" s="33">
        <f>(D23*E23)</f>
        <v>440000</v>
      </c>
      <c r="K23" s="33">
        <f t="shared" si="6"/>
        <v>440000</v>
      </c>
      <c r="L23" s="33">
        <f t="shared" si="6"/>
        <v>440000</v>
      </c>
      <c r="M23" s="33">
        <f t="shared" si="6"/>
        <v>440000</v>
      </c>
      <c r="N23" s="33">
        <f t="shared" si="6"/>
        <v>440000</v>
      </c>
      <c r="O23" s="33">
        <f t="shared" si="6"/>
        <v>440000</v>
      </c>
      <c r="P23" s="33">
        <f t="shared" si="6"/>
        <v>440000</v>
      </c>
      <c r="Q23" s="33">
        <f t="shared" si="6"/>
        <v>440000</v>
      </c>
      <c r="R23" s="33"/>
      <c r="S23" s="33">
        <f t="shared" si="6"/>
        <v>0</v>
      </c>
      <c r="T23" s="33">
        <v>0</v>
      </c>
      <c r="U23" s="33">
        <f>SUM(F23:T23)</f>
        <v>5280000</v>
      </c>
      <c r="V23" s="34"/>
    </row>
    <row r="24" spans="1:24" s="36" customFormat="1" ht="57" customHeight="1">
      <c r="B24" s="83" t="s">
        <v>72</v>
      </c>
      <c r="C24" s="84"/>
      <c r="D24" s="83"/>
      <c r="E24" s="83"/>
      <c r="F24" s="104">
        <f>SUM(F10:F23)</f>
        <v>12680800</v>
      </c>
      <c r="G24" s="104">
        <f t="shared" ref="G24:T24" si="7">+F24</f>
        <v>12680800</v>
      </c>
      <c r="H24" s="104">
        <f t="shared" si="7"/>
        <v>12680800</v>
      </c>
      <c r="I24" s="104">
        <f t="shared" si="7"/>
        <v>12680800</v>
      </c>
      <c r="J24" s="104">
        <f t="shared" si="7"/>
        <v>12680800</v>
      </c>
      <c r="K24" s="104">
        <f t="shared" si="7"/>
        <v>12680800</v>
      </c>
      <c r="L24" s="104">
        <f t="shared" si="7"/>
        <v>12680800</v>
      </c>
      <c r="M24" s="104">
        <f t="shared" si="7"/>
        <v>12680800</v>
      </c>
      <c r="N24" s="104">
        <f t="shared" si="7"/>
        <v>12680800</v>
      </c>
      <c r="O24" s="104">
        <f t="shared" si="7"/>
        <v>12680800</v>
      </c>
      <c r="P24" s="104">
        <f t="shared" si="7"/>
        <v>12680800</v>
      </c>
      <c r="Q24" s="104">
        <f t="shared" si="7"/>
        <v>12680800</v>
      </c>
      <c r="R24" s="104">
        <v>0</v>
      </c>
      <c r="S24" s="104">
        <f t="shared" si="7"/>
        <v>0</v>
      </c>
      <c r="T24" s="104">
        <f t="shared" si="7"/>
        <v>0</v>
      </c>
      <c r="U24" s="105">
        <f>SUM(U10:U23)</f>
        <v>152169600</v>
      </c>
      <c r="V24" s="34"/>
    </row>
    <row r="25" spans="1:24" s="36" customFormat="1" ht="57" customHeight="1">
      <c r="V25" s="34"/>
    </row>
    <row r="26" spans="1:24" s="36" customFormat="1" ht="57" customHeight="1">
      <c r="B26" s="94" t="s">
        <v>38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34"/>
    </row>
    <row r="27" spans="1:24" s="36" customFormat="1" ht="57" customHeight="1">
      <c r="B27" s="95" t="s">
        <v>31</v>
      </c>
      <c r="C27" s="93" t="s">
        <v>39</v>
      </c>
      <c r="D27" s="95">
        <f>3*7</f>
        <v>21</v>
      </c>
      <c r="E27" s="95">
        <v>40000</v>
      </c>
      <c r="F27" s="33">
        <f>+D27*E27</f>
        <v>840000</v>
      </c>
      <c r="G27" s="33">
        <f t="shared" ref="G27:S27" si="8">+F27</f>
        <v>840000</v>
      </c>
      <c r="H27" s="33">
        <f t="shared" si="8"/>
        <v>840000</v>
      </c>
      <c r="I27" s="33">
        <f t="shared" si="8"/>
        <v>840000</v>
      </c>
      <c r="J27" s="33">
        <f t="shared" si="8"/>
        <v>840000</v>
      </c>
      <c r="K27" s="33">
        <f t="shared" si="8"/>
        <v>840000</v>
      </c>
      <c r="L27" s="33">
        <f t="shared" si="8"/>
        <v>840000</v>
      </c>
      <c r="M27" s="33">
        <f t="shared" si="8"/>
        <v>840000</v>
      </c>
      <c r="N27" s="33">
        <f t="shared" si="8"/>
        <v>840000</v>
      </c>
      <c r="O27" s="33">
        <f t="shared" si="8"/>
        <v>840000</v>
      </c>
      <c r="P27" s="33">
        <f t="shared" si="8"/>
        <v>840000</v>
      </c>
      <c r="Q27" s="33">
        <f t="shared" si="8"/>
        <v>840000</v>
      </c>
      <c r="R27" s="33">
        <f t="shared" si="8"/>
        <v>840000</v>
      </c>
      <c r="S27" s="33">
        <f t="shared" si="8"/>
        <v>840000</v>
      </c>
      <c r="T27" s="33">
        <v>0</v>
      </c>
      <c r="U27" s="33">
        <f>SUM(F27:T27)</f>
        <v>11760000</v>
      </c>
      <c r="V27" s="34"/>
    </row>
    <row r="28" spans="1:24" s="36" customFormat="1" ht="57" customHeight="1">
      <c r="B28" s="97" t="s">
        <v>40</v>
      </c>
      <c r="C28" s="98"/>
      <c r="D28" s="97"/>
      <c r="E28" s="97"/>
      <c r="F28" s="103">
        <f t="shared" ref="F28:U28" si="9">SUM(F27:F27)</f>
        <v>840000</v>
      </c>
      <c r="G28" s="103">
        <f t="shared" si="9"/>
        <v>840000</v>
      </c>
      <c r="H28" s="103">
        <f t="shared" si="9"/>
        <v>840000</v>
      </c>
      <c r="I28" s="103">
        <f t="shared" si="9"/>
        <v>840000</v>
      </c>
      <c r="J28" s="103">
        <f t="shared" si="9"/>
        <v>840000</v>
      </c>
      <c r="K28" s="103">
        <f t="shared" si="9"/>
        <v>840000</v>
      </c>
      <c r="L28" s="103">
        <f t="shared" si="9"/>
        <v>840000</v>
      </c>
      <c r="M28" s="103">
        <f t="shared" si="9"/>
        <v>840000</v>
      </c>
      <c r="N28" s="103">
        <f t="shared" si="9"/>
        <v>840000</v>
      </c>
      <c r="O28" s="103">
        <f t="shared" si="9"/>
        <v>840000</v>
      </c>
      <c r="P28" s="103">
        <f t="shared" si="9"/>
        <v>840000</v>
      </c>
      <c r="Q28" s="103">
        <f t="shared" si="9"/>
        <v>840000</v>
      </c>
      <c r="R28" s="103">
        <f t="shared" si="9"/>
        <v>840000</v>
      </c>
      <c r="S28" s="103">
        <f t="shared" si="9"/>
        <v>840000</v>
      </c>
      <c r="T28" s="103">
        <f t="shared" si="9"/>
        <v>0</v>
      </c>
      <c r="U28" s="103">
        <f t="shared" si="9"/>
        <v>11760000</v>
      </c>
      <c r="V28" s="34"/>
    </row>
    <row r="29" spans="1:24" s="36" customFormat="1" ht="57" customHeight="1">
      <c r="B29" s="79"/>
      <c r="C29" s="80"/>
      <c r="D29" s="81"/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34"/>
    </row>
    <row r="30" spans="1:24" s="36" customFormat="1" ht="64.5" customHeight="1">
      <c r="A30" s="36">
        <v>12</v>
      </c>
      <c r="B30" s="99" t="s">
        <v>73</v>
      </c>
      <c r="C30" s="100" t="s">
        <v>34</v>
      </c>
      <c r="D30" s="101">
        <v>30</v>
      </c>
      <c r="E30" s="102">
        <v>30000</v>
      </c>
      <c r="F30" s="102">
        <f>+D30*E30</f>
        <v>900000</v>
      </c>
      <c r="G30" s="102">
        <f>+F30</f>
        <v>900000</v>
      </c>
      <c r="H30" s="102">
        <f t="shared" ref="H30:S30" si="10">+G30</f>
        <v>900000</v>
      </c>
      <c r="I30" s="102">
        <f t="shared" si="10"/>
        <v>900000</v>
      </c>
      <c r="J30" s="102">
        <f t="shared" si="10"/>
        <v>900000</v>
      </c>
      <c r="K30" s="102">
        <f t="shared" si="10"/>
        <v>900000</v>
      </c>
      <c r="L30" s="102">
        <f t="shared" si="10"/>
        <v>900000</v>
      </c>
      <c r="M30" s="102">
        <f t="shared" si="10"/>
        <v>900000</v>
      </c>
      <c r="N30" s="102">
        <f t="shared" si="10"/>
        <v>900000</v>
      </c>
      <c r="O30" s="102">
        <f t="shared" si="10"/>
        <v>900000</v>
      </c>
      <c r="P30" s="102">
        <f t="shared" si="10"/>
        <v>900000</v>
      </c>
      <c r="Q30" s="102">
        <f t="shared" si="10"/>
        <v>900000</v>
      </c>
      <c r="R30" s="102">
        <f t="shared" si="10"/>
        <v>900000</v>
      </c>
      <c r="S30" s="102">
        <f t="shared" si="10"/>
        <v>900000</v>
      </c>
      <c r="T30" s="102">
        <v>0</v>
      </c>
      <c r="U30" s="96">
        <f>SUM(F30:T30)</f>
        <v>12600000</v>
      </c>
      <c r="V30" s="34"/>
    </row>
    <row r="32" spans="1:24">
      <c r="B32" s="1" t="s">
        <v>35</v>
      </c>
      <c r="C32" s="1"/>
      <c r="D32" s="1"/>
      <c r="E32" s="17"/>
      <c r="F32" s="17">
        <f>+F28+F30</f>
        <v>1740000</v>
      </c>
      <c r="G32" s="17">
        <f t="shared" ref="G32:U32" si="11">+G28+G30</f>
        <v>1740000</v>
      </c>
      <c r="H32" s="17">
        <f t="shared" si="11"/>
        <v>1740000</v>
      </c>
      <c r="I32" s="17">
        <f t="shared" si="11"/>
        <v>1740000</v>
      </c>
      <c r="J32" s="17">
        <f t="shared" si="11"/>
        <v>1740000</v>
      </c>
      <c r="K32" s="17">
        <f t="shared" si="11"/>
        <v>1740000</v>
      </c>
      <c r="L32" s="17">
        <f t="shared" si="11"/>
        <v>1740000</v>
      </c>
      <c r="M32" s="17">
        <f t="shared" si="11"/>
        <v>1740000</v>
      </c>
      <c r="N32" s="17">
        <f t="shared" si="11"/>
        <v>1740000</v>
      </c>
      <c r="O32" s="17">
        <f t="shared" si="11"/>
        <v>1740000</v>
      </c>
      <c r="P32" s="17">
        <f t="shared" si="11"/>
        <v>1740000</v>
      </c>
      <c r="Q32" s="17">
        <f t="shared" si="11"/>
        <v>1740000</v>
      </c>
      <c r="R32" s="17">
        <f t="shared" si="11"/>
        <v>1740000</v>
      </c>
      <c r="S32" s="17">
        <f t="shared" si="11"/>
        <v>1740000</v>
      </c>
      <c r="T32" s="17">
        <f t="shared" si="11"/>
        <v>0</v>
      </c>
      <c r="U32" s="17">
        <f t="shared" si="11"/>
        <v>24360000</v>
      </c>
      <c r="X32" s="34"/>
    </row>
    <row r="33" spans="2:21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</row>
    <row r="34" spans="2:21" ht="15" customHeight="1">
      <c r="B34" s="130" t="s">
        <v>35</v>
      </c>
      <c r="C34" s="130"/>
      <c r="D34" s="130"/>
      <c r="E34" s="131"/>
      <c r="F34" s="131">
        <f t="shared" ref="F34:U34" si="12">+F32+F24</f>
        <v>14420800</v>
      </c>
      <c r="G34" s="131">
        <f t="shared" si="12"/>
        <v>14420800</v>
      </c>
      <c r="H34" s="131">
        <f t="shared" si="12"/>
        <v>14420800</v>
      </c>
      <c r="I34" s="131">
        <f t="shared" si="12"/>
        <v>14420800</v>
      </c>
      <c r="J34" s="131">
        <f t="shared" si="12"/>
        <v>14420800</v>
      </c>
      <c r="K34" s="131">
        <f t="shared" si="12"/>
        <v>14420800</v>
      </c>
      <c r="L34" s="131">
        <f t="shared" si="12"/>
        <v>14420800</v>
      </c>
      <c r="M34" s="131">
        <f t="shared" si="12"/>
        <v>14420800</v>
      </c>
      <c r="N34" s="131">
        <f t="shared" si="12"/>
        <v>14420800</v>
      </c>
      <c r="O34" s="131">
        <f t="shared" si="12"/>
        <v>14420800</v>
      </c>
      <c r="P34" s="131">
        <f t="shared" si="12"/>
        <v>14420800</v>
      </c>
      <c r="Q34" s="131">
        <f t="shared" si="12"/>
        <v>14420800</v>
      </c>
      <c r="R34" s="131">
        <f t="shared" si="12"/>
        <v>1740000</v>
      </c>
      <c r="S34" s="131">
        <f t="shared" si="12"/>
        <v>1740000</v>
      </c>
      <c r="T34" s="131">
        <f t="shared" si="12"/>
        <v>0</v>
      </c>
      <c r="U34" s="131">
        <f t="shared" si="12"/>
        <v>176529600</v>
      </c>
    </row>
    <row r="35" spans="2:2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2:21" s="78" customFormat="1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2:21" s="78" customForma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2:21" s="78" customFormat="1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2:21" s="78" customFormat="1">
      <c r="B39" s="16" t="s">
        <v>23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2:21" s="78" customFormat="1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</row>
    <row r="41" spans="2:21" s="78" customFormat="1"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</row>
  </sheetData>
  <mergeCells count="6">
    <mergeCell ref="F8:Q8"/>
    <mergeCell ref="B41:N41"/>
    <mergeCell ref="B40:U40"/>
    <mergeCell ref="B33:U33"/>
    <mergeCell ref="B8:E8"/>
    <mergeCell ref="U8:U9"/>
  </mergeCells>
  <pageMargins left="0.23622047244094491" right="0.27559055118110237" top="0.42" bottom="0.74803149606299213" header="0.31496062992125984" footer="0.31496062992125984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39"/>
  <sheetViews>
    <sheetView showGridLines="0" zoomScale="75" zoomScaleNormal="75" workbookViewId="0">
      <selection activeCell="B21" sqref="B21"/>
    </sheetView>
  </sheetViews>
  <sheetFormatPr baseColWidth="10" defaultRowHeight="15" outlineLevelCol="1"/>
  <cols>
    <col min="1" max="1" width="2.140625" customWidth="1"/>
    <col min="2" max="2" width="34.85546875" customWidth="1"/>
    <col min="3" max="3" width="13.140625" customWidth="1" outlineLevel="1"/>
    <col min="4" max="7" width="11.28515625" customWidth="1" outlineLevel="1"/>
    <col min="8" max="8" width="14.140625" customWidth="1" outlineLevel="1"/>
    <col min="9" max="14" width="11.28515625" customWidth="1" outlineLevel="1"/>
    <col min="15" max="17" width="11.28515625" style="36" customWidth="1" outlineLevel="1"/>
    <col min="18" max="18" width="15.140625" customWidth="1"/>
    <col min="20" max="20" width="14.42578125" bestFit="1" customWidth="1"/>
    <col min="21" max="21" width="13.140625" bestFit="1" customWidth="1"/>
  </cols>
  <sheetData>
    <row r="2" spans="2:24" ht="23.25">
      <c r="B2" s="13" t="s">
        <v>20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24" ht="6.75" customHeight="1">
      <c r="B3" s="9"/>
    </row>
    <row r="4" spans="2:24" ht="15" customHeight="1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2:24" ht="6" customHeight="1">
      <c r="B5" s="9"/>
    </row>
    <row r="6" spans="2:24" ht="15" customHeight="1">
      <c r="B6" s="6" t="s">
        <v>25</v>
      </c>
      <c r="C6" s="178" t="s">
        <v>36</v>
      </c>
      <c r="D6" s="178"/>
      <c r="E6" s="178"/>
      <c r="F6" s="178"/>
      <c r="G6" s="178"/>
      <c r="H6" s="178"/>
      <c r="I6" s="178"/>
      <c r="J6" s="178"/>
      <c r="K6" s="178"/>
      <c r="L6" s="178"/>
      <c r="M6" s="179"/>
      <c r="N6" s="190"/>
      <c r="O6" s="77"/>
      <c r="P6" s="77"/>
      <c r="Q6" s="77"/>
      <c r="R6" s="186" t="s">
        <v>3</v>
      </c>
    </row>
    <row r="7" spans="2:24">
      <c r="B7" s="2" t="s">
        <v>2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26">
        <v>12</v>
      </c>
      <c r="O7" s="88">
        <v>13</v>
      </c>
      <c r="P7" s="88">
        <v>14</v>
      </c>
      <c r="Q7" s="88">
        <v>15</v>
      </c>
      <c r="R7" s="189"/>
    </row>
    <row r="8" spans="2:24" s="57" customFormat="1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61"/>
      <c r="P8" s="61"/>
      <c r="Q8" s="61"/>
      <c r="R8" s="55"/>
      <c r="S8"/>
      <c r="T8"/>
      <c r="U8"/>
      <c r="V8"/>
      <c r="W8"/>
      <c r="X8"/>
    </row>
    <row r="9" spans="2:24">
      <c r="B9" s="59" t="s">
        <v>58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9"/>
      <c r="P9" s="49"/>
      <c r="Q9" s="49"/>
      <c r="R9" s="52"/>
    </row>
    <row r="10" spans="2:24" s="36" customFormat="1">
      <c r="B10" s="37"/>
      <c r="C10" s="38"/>
      <c r="D10" s="38"/>
      <c r="E10" s="38"/>
      <c r="F10" s="38"/>
      <c r="G10" s="38"/>
      <c r="H10" s="38"/>
      <c r="I10" s="11"/>
      <c r="J10" s="38"/>
      <c r="K10" s="38"/>
      <c r="L10" s="38"/>
      <c r="M10" s="38"/>
      <c r="N10" s="38"/>
      <c r="O10" s="87"/>
      <c r="P10" s="87"/>
      <c r="Q10" s="87"/>
      <c r="R10" s="48">
        <f>SUM(C10:Q10)</f>
        <v>0</v>
      </c>
      <c r="S10"/>
      <c r="T10"/>
      <c r="U10"/>
      <c r="V10"/>
      <c r="W10"/>
      <c r="X10"/>
    </row>
    <row r="11" spans="2:24">
      <c r="B11" s="37" t="s">
        <v>37</v>
      </c>
      <c r="C11" s="38"/>
      <c r="D11" s="38">
        <v>2000000</v>
      </c>
      <c r="E11" s="38">
        <v>2000000</v>
      </c>
      <c r="F11" s="38">
        <v>2000000</v>
      </c>
      <c r="G11" s="38">
        <v>2000000</v>
      </c>
      <c r="H11" s="38">
        <v>2000000</v>
      </c>
      <c r="I11" s="38">
        <v>2000000</v>
      </c>
      <c r="J11" s="38">
        <v>2000000</v>
      </c>
      <c r="K11" s="38">
        <v>2000000</v>
      </c>
      <c r="L11" s="38">
        <v>2000000</v>
      </c>
      <c r="M11" s="38">
        <v>2000000</v>
      </c>
      <c r="N11" s="38"/>
      <c r="O11" s="38"/>
      <c r="P11" s="38"/>
      <c r="Q11" s="38">
        <v>0</v>
      </c>
      <c r="R11" s="48">
        <f t="shared" ref="R11:R23" si="0">SUM(C11:Q11)</f>
        <v>20000000</v>
      </c>
    </row>
    <row r="12" spans="2:24" ht="24">
      <c r="B12" s="37" t="s">
        <v>74</v>
      </c>
      <c r="C12" s="38">
        <v>500000</v>
      </c>
      <c r="D12" s="38">
        <v>500000</v>
      </c>
      <c r="E12" s="38">
        <v>500000</v>
      </c>
      <c r="F12" s="38">
        <v>500000</v>
      </c>
      <c r="G12" s="38">
        <v>500000</v>
      </c>
      <c r="H12" s="38">
        <v>500000</v>
      </c>
      <c r="I12" s="38">
        <v>500000</v>
      </c>
      <c r="J12" s="38">
        <v>500000</v>
      </c>
      <c r="K12" s="38">
        <v>500000</v>
      </c>
      <c r="L12" s="38">
        <v>500000</v>
      </c>
      <c r="M12" s="38">
        <v>500000</v>
      </c>
      <c r="N12" s="38">
        <v>470000</v>
      </c>
      <c r="O12" s="38"/>
      <c r="P12" s="38"/>
      <c r="Q12" s="38">
        <v>0</v>
      </c>
      <c r="R12" s="48">
        <f t="shared" si="0"/>
        <v>5970000</v>
      </c>
      <c r="S12" s="158"/>
      <c r="T12" s="159"/>
    </row>
    <row r="13" spans="2:24">
      <c r="B13" s="37" t="s">
        <v>79</v>
      </c>
      <c r="C13" s="38"/>
      <c r="D13" s="38"/>
      <c r="E13" s="38"/>
      <c r="F13" s="38">
        <v>5000000</v>
      </c>
      <c r="G13" s="38"/>
      <c r="H13" s="38"/>
      <c r="I13" s="38"/>
      <c r="J13" s="38">
        <v>4000000</v>
      </c>
      <c r="K13" s="38"/>
      <c r="L13" s="38"/>
      <c r="M13" s="38"/>
      <c r="N13" s="38"/>
      <c r="O13" s="87"/>
      <c r="P13" s="87"/>
      <c r="Q13" s="87"/>
      <c r="R13" s="48">
        <f t="shared" si="0"/>
        <v>9000000</v>
      </c>
      <c r="S13" s="159"/>
      <c r="T13" s="159"/>
    </row>
    <row r="14" spans="2:24" s="57" customFormat="1">
      <c r="B14" s="53" t="s">
        <v>27</v>
      </c>
      <c r="C14" s="54">
        <v>700000</v>
      </c>
      <c r="D14" s="54"/>
      <c r="E14" s="54">
        <v>700000</v>
      </c>
      <c r="F14" s="54"/>
      <c r="G14" s="54"/>
      <c r="H14" s="54">
        <v>700000</v>
      </c>
      <c r="I14" s="54"/>
      <c r="J14" s="54">
        <v>700000</v>
      </c>
      <c r="K14" s="54"/>
      <c r="L14" s="54">
        <v>700000</v>
      </c>
      <c r="M14" s="54"/>
      <c r="N14" s="54"/>
      <c r="O14" s="54"/>
      <c r="P14" s="54"/>
      <c r="Q14" s="54">
        <v>0</v>
      </c>
      <c r="R14" s="48">
        <f t="shared" si="0"/>
        <v>3500000</v>
      </c>
      <c r="S14" s="159"/>
      <c r="T14" s="159"/>
      <c r="U14"/>
      <c r="V14"/>
      <c r="W14"/>
      <c r="X14"/>
    </row>
    <row r="15" spans="2:24" s="57" customFormat="1">
      <c r="B15" s="53" t="s">
        <v>29</v>
      </c>
      <c r="C15" s="54">
        <v>100000</v>
      </c>
      <c r="D15" s="54">
        <v>100000</v>
      </c>
      <c r="E15" s="54">
        <v>100000</v>
      </c>
      <c r="F15" s="54">
        <v>100000</v>
      </c>
      <c r="G15" s="54">
        <v>100000</v>
      </c>
      <c r="H15" s="54">
        <v>100000</v>
      </c>
      <c r="I15" s="54">
        <v>100000</v>
      </c>
      <c r="J15" s="54">
        <v>100000</v>
      </c>
      <c r="K15" s="54">
        <v>100000</v>
      </c>
      <c r="L15" s="54">
        <v>100000</v>
      </c>
      <c r="M15" s="54">
        <v>100000</v>
      </c>
      <c r="N15" s="54">
        <v>100000</v>
      </c>
      <c r="O15" s="54"/>
      <c r="P15" s="54"/>
      <c r="Q15" s="54">
        <v>0</v>
      </c>
      <c r="R15" s="48">
        <f t="shared" si="0"/>
        <v>1200000</v>
      </c>
      <c r="S15" s="159"/>
      <c r="T15" s="159"/>
      <c r="U15"/>
      <c r="V15"/>
      <c r="W15"/>
      <c r="X15"/>
    </row>
    <row r="16" spans="2:24" s="57" customFormat="1" ht="24">
      <c r="B16" s="53" t="s">
        <v>32</v>
      </c>
      <c r="C16" s="54">
        <v>200000</v>
      </c>
      <c r="D16" s="54">
        <v>200000</v>
      </c>
      <c r="E16" s="54">
        <v>200000</v>
      </c>
      <c r="F16" s="54">
        <v>200000</v>
      </c>
      <c r="G16" s="54">
        <v>200000</v>
      </c>
      <c r="H16" s="54">
        <v>200000</v>
      </c>
      <c r="I16" s="54">
        <v>200000</v>
      </c>
      <c r="J16" s="54">
        <v>200000</v>
      </c>
      <c r="K16" s="54">
        <v>200000</v>
      </c>
      <c r="L16" s="54">
        <v>200000</v>
      </c>
      <c r="M16" s="54">
        <v>200000</v>
      </c>
      <c r="N16" s="54">
        <v>200000</v>
      </c>
      <c r="O16" s="54"/>
      <c r="P16" s="54"/>
      <c r="Q16" s="54">
        <v>0</v>
      </c>
      <c r="R16" s="48">
        <f t="shared" si="0"/>
        <v>2400000</v>
      </c>
      <c r="S16" s="159"/>
      <c r="T16" s="159"/>
      <c r="U16"/>
      <c r="V16"/>
      <c r="W16"/>
      <c r="X16"/>
    </row>
    <row r="17" spans="2:24" s="57" customFormat="1">
      <c r="B17" s="62" t="s">
        <v>30</v>
      </c>
      <c r="C17" s="63"/>
      <c r="D17" s="63"/>
      <c r="E17" s="63">
        <v>2000000</v>
      </c>
      <c r="F17" s="63"/>
      <c r="G17" s="63"/>
      <c r="H17" s="63" t="s">
        <v>23</v>
      </c>
      <c r="I17" s="63"/>
      <c r="J17" s="63"/>
      <c r="K17" s="63">
        <v>2140000</v>
      </c>
      <c r="L17" s="63"/>
      <c r="M17" s="63"/>
      <c r="N17" s="63"/>
      <c r="O17" s="61"/>
      <c r="P17" s="61"/>
      <c r="Q17" s="61"/>
      <c r="R17" s="48">
        <f t="shared" si="0"/>
        <v>4140000</v>
      </c>
      <c r="S17" s="159"/>
      <c r="T17" s="159"/>
      <c r="U17"/>
      <c r="V17"/>
      <c r="W17"/>
      <c r="X17"/>
    </row>
    <row r="18" spans="2:24" s="57" customFormat="1" ht="24">
      <c r="B18" s="53" t="s">
        <v>76</v>
      </c>
      <c r="C18" s="54"/>
      <c r="D18" s="54"/>
      <c r="E18" s="54"/>
      <c r="F18" s="54"/>
      <c r="G18" s="54"/>
      <c r="H18" s="54"/>
      <c r="I18" s="54">
        <v>5000000</v>
      </c>
      <c r="J18" s="54"/>
      <c r="K18" s="54">
        <v>5000000</v>
      </c>
      <c r="L18" s="54"/>
      <c r="M18" s="54"/>
      <c r="N18" s="54">
        <v>5000000</v>
      </c>
      <c r="O18" s="61"/>
      <c r="P18" s="61"/>
      <c r="Q18" s="61"/>
      <c r="R18" s="48">
        <f t="shared" si="0"/>
        <v>15000000</v>
      </c>
      <c r="S18" s="159"/>
      <c r="T18" s="159"/>
      <c r="U18"/>
      <c r="V18"/>
      <c r="W18"/>
      <c r="X18"/>
    </row>
    <row r="19" spans="2:24" s="57" customFormat="1" ht="30.75" customHeight="1">
      <c r="B19" s="37" t="s">
        <v>48</v>
      </c>
      <c r="C19" s="54">
        <v>500000</v>
      </c>
      <c r="D19" s="54">
        <v>500000</v>
      </c>
      <c r="E19" s="54">
        <v>500000</v>
      </c>
      <c r="F19" s="54">
        <v>500000</v>
      </c>
      <c r="G19" s="54">
        <v>500000</v>
      </c>
      <c r="H19" s="54">
        <v>500000</v>
      </c>
      <c r="I19" s="54">
        <v>500000</v>
      </c>
      <c r="J19" s="54">
        <v>500000</v>
      </c>
      <c r="K19" s="54">
        <v>500000</v>
      </c>
      <c r="L19" s="54">
        <v>500000</v>
      </c>
      <c r="M19" s="54">
        <v>500000</v>
      </c>
      <c r="N19" s="54">
        <v>500000</v>
      </c>
      <c r="O19" s="54"/>
      <c r="P19" s="54"/>
      <c r="Q19" s="54">
        <v>0</v>
      </c>
      <c r="R19" s="48">
        <f t="shared" si="0"/>
        <v>6000000</v>
      </c>
      <c r="S19" s="159"/>
      <c r="T19" s="159"/>
      <c r="U19"/>
      <c r="V19"/>
      <c r="W19"/>
      <c r="X19"/>
    </row>
    <row r="20" spans="2:24" s="57" customFormat="1" ht="15" customHeight="1">
      <c r="B20" s="53" t="s">
        <v>82</v>
      </c>
      <c r="C20" s="54">
        <v>4000000</v>
      </c>
      <c r="D20" s="54"/>
      <c r="E20" s="54">
        <v>4000000</v>
      </c>
      <c r="F20" s="54"/>
      <c r="G20" s="54">
        <v>4000000</v>
      </c>
      <c r="H20" s="54"/>
      <c r="I20" s="54">
        <v>4000000</v>
      </c>
      <c r="J20" s="54"/>
      <c r="K20" s="54">
        <v>4000000</v>
      </c>
      <c r="L20" s="54"/>
      <c r="M20" s="54">
        <v>4000000</v>
      </c>
      <c r="N20" s="54"/>
      <c r="O20" s="61"/>
      <c r="P20" s="61"/>
      <c r="Q20" s="61"/>
      <c r="R20" s="48">
        <f t="shared" si="0"/>
        <v>24000000</v>
      </c>
      <c r="S20" s="159"/>
      <c r="T20" s="159"/>
      <c r="U20"/>
      <c r="V20"/>
      <c r="W20"/>
      <c r="X20"/>
    </row>
    <row r="21" spans="2:24" ht="24">
      <c r="B21" s="62" t="s">
        <v>87</v>
      </c>
      <c r="C21" s="28">
        <v>400000</v>
      </c>
      <c r="D21" s="38">
        <v>400000</v>
      </c>
      <c r="E21" s="38">
        <v>400000</v>
      </c>
      <c r="F21" s="38">
        <v>400000</v>
      </c>
      <c r="G21" s="38">
        <v>400000</v>
      </c>
      <c r="H21" s="38">
        <v>400000</v>
      </c>
      <c r="I21" s="38">
        <v>400000</v>
      </c>
      <c r="J21" s="38">
        <v>400000</v>
      </c>
      <c r="K21" s="38">
        <v>400000</v>
      </c>
      <c r="L21" s="38">
        <v>400000</v>
      </c>
      <c r="M21" s="38">
        <v>400000</v>
      </c>
      <c r="N21" s="38">
        <v>400000</v>
      </c>
      <c r="O21" s="38"/>
      <c r="P21" s="38"/>
      <c r="Q21" s="38">
        <v>0</v>
      </c>
      <c r="R21" s="48">
        <f t="shared" si="0"/>
        <v>4800000</v>
      </c>
      <c r="S21" s="159"/>
      <c r="T21" s="159"/>
    </row>
    <row r="22" spans="2:24" s="36" customFormat="1">
      <c r="B22" s="37" t="s">
        <v>83</v>
      </c>
      <c r="C22" s="38"/>
      <c r="D22" s="38"/>
      <c r="E22" s="38">
        <v>1000000</v>
      </c>
      <c r="F22" s="38">
        <v>1000000</v>
      </c>
      <c r="G22" s="38">
        <v>1000000</v>
      </c>
      <c r="H22" s="38">
        <v>1000000</v>
      </c>
      <c r="I22" s="38">
        <v>1000000</v>
      </c>
      <c r="J22" s="38">
        <v>1000000</v>
      </c>
      <c r="K22" s="38">
        <v>1000000</v>
      </c>
      <c r="L22" s="38">
        <v>1000000</v>
      </c>
      <c r="M22" s="38">
        <v>1000000</v>
      </c>
      <c r="N22" s="38">
        <v>1000000</v>
      </c>
      <c r="O22" s="38"/>
      <c r="P22" s="38"/>
      <c r="Q22" s="38">
        <v>0</v>
      </c>
      <c r="R22" s="48">
        <f t="shared" si="0"/>
        <v>10000000</v>
      </c>
      <c r="S22" s="158"/>
      <c r="T22" s="159"/>
    </row>
    <row r="23" spans="2:24" s="36" customForma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48">
        <f t="shared" si="0"/>
        <v>0</v>
      </c>
    </row>
    <row r="24" spans="2:24">
      <c r="B24" s="1" t="s">
        <v>72</v>
      </c>
      <c r="C24" s="29">
        <f>(C10+C11+C12+C13+C14+C15+C16+C17+C18+C19+C20+C21+C22)</f>
        <v>6400000</v>
      </c>
      <c r="D24" s="29">
        <f>(D10+D11+D12+D13+D14+D15+D16+D17+D18+D19+D20+D21+D22)</f>
        <v>3700000</v>
      </c>
      <c r="E24" s="29">
        <f>(E10+E11+E12+E13+E14+E15+E16+E17+E18+E19+E20+E21+E22)</f>
        <v>11400000</v>
      </c>
      <c r="F24" s="29">
        <f>(F10+F11+F12+F13+F14+F15+F16+F17+F18+F19+F20+F21+F22)</f>
        <v>9700000</v>
      </c>
      <c r="G24" s="29">
        <f>(G10+G11+G12+G13+G14+G15+G16+G17+G18+G19+G20+G21+G22)</f>
        <v>8700000</v>
      </c>
      <c r="H24" s="29">
        <v>3827048</v>
      </c>
      <c r="I24" s="29">
        <f t="shared" ref="I24:P24" si="1">(I10+I11+I12+I13+I14+I15+I16+I17+I18+I19+I20+I21+I22)</f>
        <v>13700000</v>
      </c>
      <c r="J24" s="29">
        <f t="shared" si="1"/>
        <v>9400000</v>
      </c>
      <c r="K24" s="29">
        <f t="shared" si="1"/>
        <v>15840000</v>
      </c>
      <c r="L24" s="29">
        <f t="shared" si="1"/>
        <v>5400000</v>
      </c>
      <c r="M24" s="29">
        <f t="shared" si="1"/>
        <v>8700000</v>
      </c>
      <c r="N24" s="29">
        <f t="shared" si="1"/>
        <v>7670000</v>
      </c>
      <c r="O24" s="29">
        <f t="shared" si="1"/>
        <v>0</v>
      </c>
      <c r="P24" s="29">
        <f t="shared" si="1"/>
        <v>0</v>
      </c>
      <c r="Q24" s="29">
        <f>SUM(Q9:Q21)</f>
        <v>0</v>
      </c>
      <c r="R24" s="48">
        <f>(R10+R11+R12+R13+R14+R15+R16+R17+R18+R19+R20+R21+R22)</f>
        <v>106010000</v>
      </c>
    </row>
    <row r="27" spans="2:24" s="36" customFormat="1">
      <c r="B27" s="43" t="s">
        <v>49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2:24"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>
        <v>0</v>
      </c>
      <c r="R28" s="89">
        <f>SUM(C28:Q28)</f>
        <v>0</v>
      </c>
    </row>
    <row r="29" spans="2:24" s="36" customFormat="1">
      <c r="B29" s="154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155">
        <v>0</v>
      </c>
      <c r="R29" s="156">
        <f>SUM(C29:Q29)</f>
        <v>0</v>
      </c>
    </row>
    <row r="30" spans="2:24" s="36" customFormat="1">
      <c r="B30" s="4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>
        <v>0</v>
      </c>
      <c r="R30" s="157">
        <f>SUM(C30:Q30)</f>
        <v>0</v>
      </c>
    </row>
    <row r="31" spans="2:24" s="36" customFormat="1">
      <c r="B31" s="143"/>
      <c r="C31" s="117">
        <f>SUM(C28:C30)</f>
        <v>0</v>
      </c>
      <c r="D31" s="117">
        <f t="shared" ref="D31:R31" si="2">SUM(D28:D30)</f>
        <v>0</v>
      </c>
      <c r="E31" s="117">
        <f t="shared" si="2"/>
        <v>0</v>
      </c>
      <c r="F31" s="117">
        <f t="shared" si="2"/>
        <v>0</v>
      </c>
      <c r="G31" s="117">
        <f t="shared" si="2"/>
        <v>0</v>
      </c>
      <c r="H31" s="117">
        <f t="shared" si="2"/>
        <v>0</v>
      </c>
      <c r="I31" s="117">
        <f t="shared" si="2"/>
        <v>0</v>
      </c>
      <c r="J31" s="117">
        <f t="shared" si="2"/>
        <v>0</v>
      </c>
      <c r="K31" s="117">
        <f t="shared" si="2"/>
        <v>0</v>
      </c>
      <c r="L31" s="117">
        <f t="shared" si="2"/>
        <v>0</v>
      </c>
      <c r="M31" s="117">
        <f t="shared" si="2"/>
        <v>0</v>
      </c>
      <c r="N31" s="117">
        <f t="shared" si="2"/>
        <v>0</v>
      </c>
      <c r="O31" s="117">
        <f t="shared" si="2"/>
        <v>0</v>
      </c>
      <c r="P31" s="117">
        <f t="shared" si="2"/>
        <v>0</v>
      </c>
      <c r="Q31" s="117">
        <f t="shared" si="2"/>
        <v>0</v>
      </c>
      <c r="R31" s="117">
        <f t="shared" si="2"/>
        <v>0</v>
      </c>
    </row>
    <row r="32" spans="2:24" s="78" customFormat="1">
      <c r="B32" s="60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42"/>
    </row>
    <row r="33" spans="2:18" s="36" customFormat="1">
      <c r="B33" s="147" t="s">
        <v>38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44"/>
    </row>
    <row r="34" spans="2:18" ht="24">
      <c r="B34" s="37" t="s">
        <v>75</v>
      </c>
      <c r="C34" s="38">
        <v>720000</v>
      </c>
      <c r="D34" s="38">
        <v>720000</v>
      </c>
      <c r="E34" s="38">
        <v>720000</v>
      </c>
      <c r="F34" s="38">
        <v>750000</v>
      </c>
      <c r="G34" s="38">
        <v>720000</v>
      </c>
      <c r="H34" s="38">
        <v>720000</v>
      </c>
      <c r="I34" s="38">
        <v>750000</v>
      </c>
      <c r="J34" s="38">
        <v>720000</v>
      </c>
      <c r="K34" s="38">
        <v>720000</v>
      </c>
      <c r="L34" s="38">
        <v>720000</v>
      </c>
      <c r="M34" s="38">
        <v>720000</v>
      </c>
      <c r="N34" s="38">
        <v>720000</v>
      </c>
      <c r="O34" s="38">
        <v>750000</v>
      </c>
      <c r="P34" s="38">
        <v>750000</v>
      </c>
      <c r="Q34" s="38">
        <v>0</v>
      </c>
      <c r="R34" s="48">
        <f>SUM(C34:Q34)</f>
        <v>10200000</v>
      </c>
    </row>
    <row r="35" spans="2:18">
      <c r="B35" s="1" t="s">
        <v>52</v>
      </c>
      <c r="C35" s="29">
        <f t="shared" ref="C35:R35" si="3">SUM(C34:C34)</f>
        <v>720000</v>
      </c>
      <c r="D35" s="29">
        <f t="shared" si="3"/>
        <v>720000</v>
      </c>
      <c r="E35" s="29">
        <f t="shared" si="3"/>
        <v>720000</v>
      </c>
      <c r="F35" s="29">
        <f t="shared" si="3"/>
        <v>750000</v>
      </c>
      <c r="G35" s="29">
        <f t="shared" si="3"/>
        <v>720000</v>
      </c>
      <c r="H35" s="29">
        <f t="shared" si="3"/>
        <v>720000</v>
      </c>
      <c r="I35" s="29">
        <f t="shared" si="3"/>
        <v>750000</v>
      </c>
      <c r="J35" s="29">
        <f t="shared" si="3"/>
        <v>720000</v>
      </c>
      <c r="K35" s="29">
        <f t="shared" si="3"/>
        <v>720000</v>
      </c>
      <c r="L35" s="29">
        <f t="shared" si="3"/>
        <v>720000</v>
      </c>
      <c r="M35" s="29">
        <f t="shared" si="3"/>
        <v>720000</v>
      </c>
      <c r="N35" s="29">
        <f t="shared" si="3"/>
        <v>720000</v>
      </c>
      <c r="O35" s="29">
        <f t="shared" si="3"/>
        <v>750000</v>
      </c>
      <c r="P35" s="29">
        <f t="shared" si="3"/>
        <v>750000</v>
      </c>
      <c r="Q35" s="29">
        <f t="shared" si="3"/>
        <v>0</v>
      </c>
      <c r="R35" s="91">
        <f t="shared" si="3"/>
        <v>10200000</v>
      </c>
    </row>
    <row r="37" spans="2:18" s="36" customFormat="1">
      <c r="B37" s="90" t="s">
        <v>50</v>
      </c>
      <c r="C37" s="58">
        <f t="shared" ref="C37:R37" si="4">+C35+C31</f>
        <v>720000</v>
      </c>
      <c r="D37" s="58">
        <f t="shared" si="4"/>
        <v>720000</v>
      </c>
      <c r="E37" s="58">
        <f t="shared" si="4"/>
        <v>720000</v>
      </c>
      <c r="F37" s="58">
        <f t="shared" si="4"/>
        <v>750000</v>
      </c>
      <c r="G37" s="58">
        <f t="shared" si="4"/>
        <v>720000</v>
      </c>
      <c r="H37" s="58">
        <f t="shared" si="4"/>
        <v>720000</v>
      </c>
      <c r="I37" s="58">
        <f t="shared" si="4"/>
        <v>750000</v>
      </c>
      <c r="J37" s="58">
        <f t="shared" si="4"/>
        <v>720000</v>
      </c>
      <c r="K37" s="58">
        <f t="shared" si="4"/>
        <v>720000</v>
      </c>
      <c r="L37" s="58">
        <f t="shared" si="4"/>
        <v>720000</v>
      </c>
      <c r="M37" s="58">
        <f t="shared" si="4"/>
        <v>720000</v>
      </c>
      <c r="N37" s="58">
        <f t="shared" si="4"/>
        <v>720000</v>
      </c>
      <c r="O37" s="58">
        <f t="shared" si="4"/>
        <v>750000</v>
      </c>
      <c r="P37" s="58">
        <f t="shared" si="4"/>
        <v>750000</v>
      </c>
      <c r="Q37" s="58">
        <f t="shared" si="4"/>
        <v>0</v>
      </c>
      <c r="R37" s="58">
        <f t="shared" si="4"/>
        <v>10200000</v>
      </c>
    </row>
    <row r="38" spans="2:18" s="36" customFormat="1"/>
    <row r="39" spans="2:18">
      <c r="B39" s="132" t="s">
        <v>44</v>
      </c>
      <c r="C39" s="133">
        <f t="shared" ref="C39:R39" si="5">+C37+C24</f>
        <v>7120000</v>
      </c>
      <c r="D39" s="133">
        <f t="shared" si="5"/>
        <v>4420000</v>
      </c>
      <c r="E39" s="133">
        <f t="shared" si="5"/>
        <v>12120000</v>
      </c>
      <c r="F39" s="133">
        <f t="shared" si="5"/>
        <v>10450000</v>
      </c>
      <c r="G39" s="133">
        <f t="shared" si="5"/>
        <v>9420000</v>
      </c>
      <c r="H39" s="133">
        <f t="shared" si="5"/>
        <v>4547048</v>
      </c>
      <c r="I39" s="133">
        <f t="shared" si="5"/>
        <v>14450000</v>
      </c>
      <c r="J39" s="133">
        <f t="shared" si="5"/>
        <v>10120000</v>
      </c>
      <c r="K39" s="133">
        <f t="shared" si="5"/>
        <v>16560000</v>
      </c>
      <c r="L39" s="133">
        <f t="shared" si="5"/>
        <v>6120000</v>
      </c>
      <c r="M39" s="133">
        <f t="shared" si="5"/>
        <v>9420000</v>
      </c>
      <c r="N39" s="133">
        <f t="shared" si="5"/>
        <v>8390000</v>
      </c>
      <c r="O39" s="133">
        <f t="shared" si="5"/>
        <v>750000</v>
      </c>
      <c r="P39" s="133">
        <f t="shared" si="5"/>
        <v>750000</v>
      </c>
      <c r="Q39" s="133">
        <f t="shared" si="5"/>
        <v>0</v>
      </c>
      <c r="R39" s="133">
        <f t="shared" si="5"/>
        <v>116210000</v>
      </c>
    </row>
  </sheetData>
  <mergeCells count="3">
    <mergeCell ref="B4:R4"/>
    <mergeCell ref="R6:R7"/>
    <mergeCell ref="C6:N6"/>
  </mergeCells>
  <pageMargins left="0.56000000000000005" right="0.70866141732283472" top="0.53" bottom="0.53" header="0.31496062992125984" footer="0.31496062992125984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U22"/>
  <sheetViews>
    <sheetView showGridLines="0" zoomScale="80" zoomScaleNormal="80" workbookViewId="0">
      <selection activeCell="C26" sqref="C26"/>
    </sheetView>
  </sheetViews>
  <sheetFormatPr baseColWidth="10" defaultRowHeight="15" outlineLevelCol="1"/>
  <cols>
    <col min="1" max="1" width="2.28515625" customWidth="1"/>
    <col min="2" max="2" width="40.28515625" bestFit="1" customWidth="1"/>
    <col min="3" max="3" width="12.85546875" customWidth="1" outlineLevel="1"/>
    <col min="4" max="4" width="13.5703125" customWidth="1" outlineLevel="1"/>
    <col min="5" max="5" width="12.5703125" customWidth="1" outlineLevel="1"/>
    <col min="6" max="14" width="11.42578125" customWidth="1" outlineLevel="1"/>
    <col min="15" max="17" width="11.42578125" style="36" customWidth="1" outlineLevel="1"/>
    <col min="18" max="18" width="12.42578125" customWidth="1"/>
    <col min="20" max="20" width="12.140625" bestFit="1" customWidth="1"/>
  </cols>
  <sheetData>
    <row r="2" spans="2:21" ht="23.25">
      <c r="B2" s="9" t="s">
        <v>21</v>
      </c>
    </row>
    <row r="3" spans="2:21" ht="3.75" customHeight="1"/>
    <row r="4" spans="2:21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2:21" ht="9" customHeight="1"/>
    <row r="6" spans="2:21" ht="15" customHeight="1">
      <c r="B6" s="18" t="s">
        <v>4</v>
      </c>
      <c r="C6" s="191" t="s">
        <v>24</v>
      </c>
      <c r="D6" s="192"/>
      <c r="E6" s="192"/>
      <c r="F6" s="192"/>
      <c r="G6" s="192"/>
      <c r="H6" s="192"/>
      <c r="I6" s="192"/>
      <c r="J6" s="192"/>
      <c r="K6" s="192"/>
      <c r="L6" s="193"/>
      <c r="M6" s="24"/>
      <c r="N6" s="24"/>
      <c r="O6" s="73"/>
      <c r="P6" s="73"/>
      <c r="Q6" s="73"/>
      <c r="R6" s="15"/>
    </row>
    <row r="7" spans="2:21">
      <c r="B7" s="50" t="s">
        <v>2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  <c r="P7" s="5">
        <v>14</v>
      </c>
      <c r="Q7" s="5">
        <v>15</v>
      </c>
      <c r="R7" s="5" t="s">
        <v>3</v>
      </c>
    </row>
    <row r="8" spans="2:21" s="36" customFormat="1">
      <c r="B8" s="60"/>
      <c r="C8" s="61"/>
      <c r="D8" s="62"/>
      <c r="E8" s="63"/>
      <c r="F8" s="62"/>
      <c r="G8" s="63"/>
      <c r="H8" s="62"/>
      <c r="I8" s="63"/>
      <c r="J8" s="62"/>
      <c r="K8" s="63"/>
      <c r="L8" s="62"/>
      <c r="M8" s="62"/>
      <c r="N8" s="62"/>
      <c r="O8" s="62"/>
      <c r="P8" s="62"/>
      <c r="Q8" s="62"/>
      <c r="R8" s="64"/>
      <c r="S8" s="39"/>
      <c r="T8" s="39"/>
    </row>
    <row r="9" spans="2:21">
      <c r="B9" s="43" t="s">
        <v>58</v>
      </c>
      <c r="C9" s="49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39"/>
      <c r="T9" s="41">
        <v>44200000</v>
      </c>
      <c r="U9">
        <f>T9/2</f>
        <v>22100000</v>
      </c>
    </row>
    <row r="10" spans="2:21">
      <c r="B10" s="37" t="s">
        <v>86</v>
      </c>
      <c r="C10" s="38">
        <v>9666667</v>
      </c>
      <c r="D10" s="38">
        <v>9666667</v>
      </c>
      <c r="E10" s="38">
        <v>9666666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22">
        <f>SUM(C10:Q10)</f>
        <v>29000000</v>
      </c>
      <c r="S10" s="39"/>
      <c r="T10" s="39"/>
    </row>
    <row r="11" spans="2:21" s="57" customFormat="1" ht="48">
      <c r="B11" s="53" t="s">
        <v>85</v>
      </c>
      <c r="C11" s="54">
        <v>8000000</v>
      </c>
      <c r="D11" s="54">
        <v>8000000</v>
      </c>
      <c r="E11" s="54"/>
      <c r="F11" s="53"/>
      <c r="G11" s="106"/>
      <c r="H11" s="53"/>
      <c r="I11" s="106"/>
      <c r="J11" s="53"/>
      <c r="K11" s="106"/>
      <c r="L11" s="53"/>
      <c r="M11" s="53"/>
      <c r="N11" s="53"/>
      <c r="O11" s="53"/>
      <c r="P11" s="53"/>
      <c r="Q11" s="53"/>
      <c r="R11" s="22">
        <f>SUM(C11:Q11)</f>
        <v>16000000</v>
      </c>
    </row>
    <row r="12" spans="2:21" s="57" customFormat="1">
      <c r="B12" s="86" t="s">
        <v>72</v>
      </c>
      <c r="C12" s="54">
        <f t="shared" ref="C12:Q12" si="0">SUM(C9:C11)</f>
        <v>17666667</v>
      </c>
      <c r="D12" s="54">
        <f t="shared" si="0"/>
        <v>17666667</v>
      </c>
      <c r="E12" s="54">
        <f t="shared" si="0"/>
        <v>9666666</v>
      </c>
      <c r="F12" s="54">
        <f t="shared" si="0"/>
        <v>0</v>
      </c>
      <c r="G12" s="54">
        <f t="shared" si="0"/>
        <v>0</v>
      </c>
      <c r="H12" s="54">
        <f t="shared" si="0"/>
        <v>0</v>
      </c>
      <c r="I12" s="54">
        <f t="shared" si="0"/>
        <v>0</v>
      </c>
      <c r="J12" s="54">
        <f t="shared" si="0"/>
        <v>0</v>
      </c>
      <c r="K12" s="54">
        <f t="shared" si="0"/>
        <v>0</v>
      </c>
      <c r="L12" s="54">
        <f t="shared" si="0"/>
        <v>0</v>
      </c>
      <c r="M12" s="54">
        <f t="shared" si="0"/>
        <v>0</v>
      </c>
      <c r="N12" s="54">
        <f t="shared" si="0"/>
        <v>0</v>
      </c>
      <c r="O12" s="54">
        <f t="shared" si="0"/>
        <v>0</v>
      </c>
      <c r="P12" s="54">
        <f t="shared" si="0"/>
        <v>0</v>
      </c>
      <c r="Q12" s="54">
        <f t="shared" si="0"/>
        <v>0</v>
      </c>
      <c r="R12" s="22">
        <f>SUM(C12:Q12)</f>
        <v>45000000</v>
      </c>
    </row>
    <row r="13" spans="2:21" s="57" customFormat="1">
      <c r="B13" s="60"/>
      <c r="C13" s="107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108"/>
    </row>
    <row r="14" spans="2:21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</row>
    <row r="15" spans="2:21">
      <c r="B15" s="43" t="s">
        <v>41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112"/>
    </row>
    <row r="16" spans="2:21">
      <c r="B16" s="4" t="s">
        <v>53</v>
      </c>
      <c r="C16" s="113">
        <v>0</v>
      </c>
      <c r="D16" s="4"/>
      <c r="E16" s="114" t="s">
        <v>23</v>
      </c>
      <c r="F16" s="4"/>
      <c r="G16" s="4"/>
      <c r="H16" s="4"/>
      <c r="I16" s="4"/>
      <c r="J16" s="4"/>
      <c r="K16" s="4"/>
      <c r="L16" s="4"/>
      <c r="M16" s="4"/>
      <c r="N16" s="4"/>
      <c r="O16" s="4">
        <v>0</v>
      </c>
      <c r="P16" s="4"/>
      <c r="Q16" s="4"/>
      <c r="R16" s="115">
        <f>SUM(C16:Q16)</f>
        <v>0</v>
      </c>
    </row>
    <row r="17" spans="2:19" ht="24">
      <c r="B17" s="116" t="s">
        <v>56</v>
      </c>
      <c r="C17" s="117">
        <v>0</v>
      </c>
      <c r="D17" s="116"/>
      <c r="E17" s="118"/>
      <c r="F17" s="116"/>
      <c r="G17" s="118"/>
      <c r="H17" s="116"/>
      <c r="I17" s="118"/>
      <c r="J17" s="116"/>
      <c r="K17" s="118"/>
      <c r="L17" s="116"/>
      <c r="M17" s="116"/>
      <c r="N17" s="116"/>
      <c r="O17" s="116"/>
      <c r="P17" s="116"/>
      <c r="Q17" s="116"/>
      <c r="R17" s="115">
        <f>SUM(C17:Q17)</f>
        <v>0</v>
      </c>
    </row>
    <row r="18" spans="2:19" s="36" customFormat="1">
      <c r="B18" s="140" t="s">
        <v>55</v>
      </c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141">
        <v>0</v>
      </c>
      <c r="R18" s="115">
        <f>SUM(C18:Q18)</f>
        <v>0</v>
      </c>
    </row>
    <row r="19" spans="2:19" s="36" customFormat="1">
      <c r="B19" s="140" t="s">
        <v>54</v>
      </c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15">
        <f>SUM(C19:Q19)</f>
        <v>0</v>
      </c>
    </row>
    <row r="20" spans="2:19">
      <c r="B20" s="121" t="s">
        <v>42</v>
      </c>
      <c r="C20" s="120">
        <f t="shared" ref="C20:Q20" si="1">SUM(C16:C19)</f>
        <v>0</v>
      </c>
      <c r="D20" s="120">
        <f t="shared" si="1"/>
        <v>0</v>
      </c>
      <c r="E20" s="120">
        <f t="shared" si="1"/>
        <v>0</v>
      </c>
      <c r="F20" s="120">
        <f t="shared" si="1"/>
        <v>0</v>
      </c>
      <c r="G20" s="120">
        <f t="shared" si="1"/>
        <v>0</v>
      </c>
      <c r="H20" s="120">
        <f t="shared" si="1"/>
        <v>0</v>
      </c>
      <c r="I20" s="120">
        <f t="shared" si="1"/>
        <v>0</v>
      </c>
      <c r="J20" s="120">
        <f t="shared" si="1"/>
        <v>0</v>
      </c>
      <c r="K20" s="120">
        <f t="shared" si="1"/>
        <v>0</v>
      </c>
      <c r="L20" s="120">
        <f t="shared" si="1"/>
        <v>0</v>
      </c>
      <c r="M20" s="120">
        <f t="shared" si="1"/>
        <v>0</v>
      </c>
      <c r="N20" s="120">
        <f t="shared" si="1"/>
        <v>0</v>
      </c>
      <c r="O20" s="120">
        <f t="shared" si="1"/>
        <v>0</v>
      </c>
      <c r="P20" s="120">
        <f t="shared" si="1"/>
        <v>0</v>
      </c>
      <c r="Q20" s="120">
        <f t="shared" si="1"/>
        <v>0</v>
      </c>
      <c r="R20" s="120">
        <f>SUM(R16:R19)</f>
        <v>0</v>
      </c>
    </row>
    <row r="22" spans="2:19">
      <c r="B22" s="132" t="s">
        <v>45</v>
      </c>
      <c r="C22" s="134">
        <f>+C12+C20</f>
        <v>17666667</v>
      </c>
      <c r="D22" s="134">
        <f t="shared" ref="D22:R22" si="2">+D12+D20</f>
        <v>17666667</v>
      </c>
      <c r="E22" s="134">
        <f t="shared" si="2"/>
        <v>9666666</v>
      </c>
      <c r="F22" s="134">
        <f t="shared" si="2"/>
        <v>0</v>
      </c>
      <c r="G22" s="134">
        <f t="shared" si="2"/>
        <v>0</v>
      </c>
      <c r="H22" s="134">
        <f t="shared" si="2"/>
        <v>0</v>
      </c>
      <c r="I22" s="134">
        <f t="shared" si="2"/>
        <v>0</v>
      </c>
      <c r="J22" s="134">
        <f t="shared" si="2"/>
        <v>0</v>
      </c>
      <c r="K22" s="134">
        <f t="shared" si="2"/>
        <v>0</v>
      </c>
      <c r="L22" s="134">
        <f t="shared" si="2"/>
        <v>0</v>
      </c>
      <c r="M22" s="134">
        <f t="shared" si="2"/>
        <v>0</v>
      </c>
      <c r="N22" s="134">
        <f t="shared" si="2"/>
        <v>0</v>
      </c>
      <c r="O22" s="134">
        <f t="shared" si="2"/>
        <v>0</v>
      </c>
      <c r="P22" s="134">
        <f t="shared" si="2"/>
        <v>0</v>
      </c>
      <c r="Q22" s="134">
        <f t="shared" si="2"/>
        <v>0</v>
      </c>
      <c r="R22" s="134">
        <f t="shared" si="2"/>
        <v>45000000</v>
      </c>
      <c r="S22" s="111"/>
    </row>
  </sheetData>
  <mergeCells count="2">
    <mergeCell ref="B4:R4"/>
    <mergeCell ref="C6:L6"/>
  </mergeCells>
  <pageMargins left="0.70866141732283472" right="0.70866141732283472" top="0.74803149606299213" bottom="0.74803149606299213" header="0.31496062992125984" footer="0.31496062992125984"/>
  <pageSetup scale="9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19"/>
  <sheetViews>
    <sheetView showGridLines="0" zoomScale="70" zoomScaleNormal="70" workbookViewId="0">
      <selection activeCell="I23" sqref="I23"/>
    </sheetView>
  </sheetViews>
  <sheetFormatPr baseColWidth="10" defaultRowHeight="15" outlineLevelCol="1"/>
  <cols>
    <col min="1" max="1" width="3.42578125" customWidth="1"/>
    <col min="2" max="2" width="44" customWidth="1"/>
    <col min="3" max="14" width="12.7109375" customWidth="1" outlineLevel="1"/>
    <col min="15" max="17" width="12.7109375" style="36" customWidth="1" outlineLevel="1"/>
    <col min="18" max="18" width="14.28515625" customWidth="1"/>
  </cols>
  <sheetData>
    <row r="2" spans="2:22" ht="23.25">
      <c r="B2" s="13" t="s">
        <v>22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22">
      <c r="B3" s="194" t="s">
        <v>23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5" spans="2:22" ht="15" customHeight="1">
      <c r="B5" s="18" t="s">
        <v>5</v>
      </c>
      <c r="C5" s="195" t="s">
        <v>24</v>
      </c>
      <c r="D5" s="195"/>
      <c r="E5" s="195"/>
      <c r="F5" s="195"/>
      <c r="G5" s="195"/>
      <c r="H5" s="195"/>
      <c r="I5" s="195"/>
      <c r="J5" s="195"/>
      <c r="K5" s="195"/>
      <c r="L5" s="195"/>
      <c r="M5" s="179"/>
      <c r="N5" s="179"/>
      <c r="O5" s="77"/>
      <c r="P5" s="77"/>
      <c r="Q5" s="77"/>
      <c r="R5" s="195" t="s">
        <v>3</v>
      </c>
    </row>
    <row r="6" spans="2:22">
      <c r="B6" s="5" t="s">
        <v>2</v>
      </c>
      <c r="C6" s="5">
        <v>1</v>
      </c>
      <c r="D6" s="5">
        <v>2</v>
      </c>
      <c r="E6" s="5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26">
        <v>11</v>
      </c>
      <c r="N6" s="26">
        <v>12</v>
      </c>
      <c r="O6" s="125">
        <v>13</v>
      </c>
      <c r="P6" s="125">
        <v>14</v>
      </c>
      <c r="Q6" s="125">
        <v>15</v>
      </c>
      <c r="R6" s="179"/>
    </row>
    <row r="7" spans="2:22" s="57" customFormat="1">
      <c r="B7" s="169" t="s">
        <v>78</v>
      </c>
      <c r="C7" s="74"/>
      <c r="D7" s="74"/>
      <c r="E7" s="74"/>
      <c r="F7" s="75"/>
      <c r="G7" s="75"/>
      <c r="H7" s="75"/>
      <c r="I7" s="75"/>
      <c r="J7" s="75"/>
      <c r="K7" s="75"/>
      <c r="L7" s="75"/>
      <c r="M7" s="75"/>
      <c r="N7" s="75"/>
      <c r="O7" s="76"/>
      <c r="P7" s="76"/>
      <c r="Q7" s="76"/>
      <c r="R7" s="67"/>
      <c r="S7" s="137"/>
      <c r="T7" s="111"/>
    </row>
    <row r="8" spans="2:22" s="57" customFormat="1">
      <c r="B8" s="109"/>
      <c r="C8" s="74">
        <f>+CONSOLIDADO!F7*0.1</f>
        <v>0</v>
      </c>
      <c r="D8" s="74"/>
      <c r="E8" s="74"/>
      <c r="F8" s="75"/>
      <c r="G8" s="75"/>
      <c r="H8" s="75"/>
      <c r="I8" s="75"/>
      <c r="J8" s="75"/>
      <c r="K8" s="75"/>
      <c r="L8" s="75"/>
      <c r="M8" s="75"/>
      <c r="N8" s="75"/>
      <c r="O8" s="76"/>
      <c r="P8" s="76"/>
      <c r="Q8" s="76"/>
      <c r="R8" s="68"/>
      <c r="U8" s="56"/>
      <c r="V8" s="56"/>
    </row>
    <row r="9" spans="2:22" s="57" customFormat="1">
      <c r="B9" s="53" t="s">
        <v>23</v>
      </c>
      <c r="C9" s="65"/>
      <c r="D9" s="65"/>
      <c r="E9" s="65"/>
      <c r="F9" s="66"/>
      <c r="G9" s="66"/>
      <c r="H9" s="66"/>
      <c r="I9" s="66"/>
      <c r="J9" s="66"/>
      <c r="K9" s="66"/>
      <c r="L9" s="66"/>
      <c r="M9" s="66"/>
      <c r="N9" s="66"/>
      <c r="O9" s="68"/>
      <c r="P9" s="68"/>
      <c r="Q9" s="68"/>
      <c r="R9" s="123">
        <f>SUM(C9:Q9)</f>
        <v>0</v>
      </c>
      <c r="V9" s="56"/>
    </row>
    <row r="10" spans="2:22" s="57" customFormat="1">
      <c r="B10" s="53"/>
      <c r="C10" s="124"/>
      <c r="D10" s="124" t="s">
        <v>23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6"/>
      <c r="O10" s="127"/>
      <c r="P10" s="127"/>
      <c r="Q10" s="127"/>
      <c r="R10" s="123">
        <f>SUM(C10:Q10)</f>
        <v>0</v>
      </c>
      <c r="V10" s="56"/>
    </row>
    <row r="11" spans="2:22">
      <c r="B11" s="1" t="s">
        <v>72</v>
      </c>
      <c r="C11" s="69">
        <f>(C8+C9+C10)</f>
        <v>0</v>
      </c>
      <c r="D11" s="69">
        <f t="shared" ref="D11:Q11" si="0">SUM(D8:D10)</f>
        <v>0</v>
      </c>
      <c r="E11" s="69">
        <f t="shared" si="0"/>
        <v>0</v>
      </c>
      <c r="F11" s="69">
        <f t="shared" si="0"/>
        <v>0</v>
      </c>
      <c r="G11" s="69">
        <f t="shared" si="0"/>
        <v>0</v>
      </c>
      <c r="H11" s="69">
        <f t="shared" si="0"/>
        <v>0</v>
      </c>
      <c r="I11" s="69">
        <f t="shared" si="0"/>
        <v>0</v>
      </c>
      <c r="J11" s="69">
        <f t="shared" si="0"/>
        <v>0</v>
      </c>
      <c r="K11" s="69">
        <f t="shared" si="0"/>
        <v>0</v>
      </c>
      <c r="L11" s="69">
        <f t="shared" si="0"/>
        <v>0</v>
      </c>
      <c r="M11" s="69">
        <f t="shared" si="0"/>
        <v>0</v>
      </c>
      <c r="N11" s="69">
        <f t="shared" si="0"/>
        <v>0</v>
      </c>
      <c r="O11" s="69">
        <f t="shared" si="0"/>
        <v>0</v>
      </c>
      <c r="P11" s="69">
        <f t="shared" si="0"/>
        <v>0</v>
      </c>
      <c r="Q11" s="69">
        <f t="shared" si="0"/>
        <v>0</v>
      </c>
      <c r="R11" s="69">
        <f>(C11+D11+E11+F11+G11+H11+I11+J11+K11+L11+M11+N11+O11+P11+Q11)</f>
        <v>0</v>
      </c>
      <c r="V11" s="39"/>
    </row>
    <row r="12" spans="2:22">
      <c r="V12" s="39"/>
    </row>
    <row r="13" spans="2:22">
      <c r="B13" s="86" t="s">
        <v>41</v>
      </c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3">
        <f>SUM(C13:N13)</f>
        <v>0</v>
      </c>
    </row>
    <row r="14" spans="2:22">
      <c r="B14" s="53" t="s">
        <v>43</v>
      </c>
      <c r="C14" s="124">
        <v>160000</v>
      </c>
      <c r="D14" s="124">
        <v>160000</v>
      </c>
      <c r="E14" s="124">
        <v>160000</v>
      </c>
      <c r="F14" s="124">
        <v>160000</v>
      </c>
      <c r="G14" s="124">
        <v>160000</v>
      </c>
      <c r="H14" s="124">
        <v>160000</v>
      </c>
      <c r="I14" s="124">
        <v>160000</v>
      </c>
      <c r="J14" s="124">
        <v>160000</v>
      </c>
      <c r="K14" s="124">
        <v>160000</v>
      </c>
      <c r="L14" s="124">
        <v>160000</v>
      </c>
      <c r="M14" s="124">
        <v>160000</v>
      </c>
      <c r="N14" s="124">
        <v>160000</v>
      </c>
      <c r="O14" s="124"/>
      <c r="P14" s="124"/>
      <c r="Q14" s="126"/>
      <c r="R14" s="123">
        <f>SUM(C14:Q14)</f>
        <v>1920000</v>
      </c>
    </row>
    <row r="15" spans="2:22" s="36" customFormat="1">
      <c r="B15" s="122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3">
        <f>SUM(C15:Q15)</f>
        <v>0</v>
      </c>
    </row>
    <row r="16" spans="2:22" s="36" customFormat="1">
      <c r="B16" s="53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6"/>
      <c r="O16" s="127"/>
      <c r="P16" s="127"/>
      <c r="Q16" s="127"/>
      <c r="R16" s="123">
        <f>SUM(C16:Q16)</f>
        <v>0</v>
      </c>
    </row>
    <row r="17" spans="2:18">
      <c r="B17" s="1" t="s">
        <v>51</v>
      </c>
      <c r="C17" s="69">
        <f>SUM(C14:C16)</f>
        <v>160000</v>
      </c>
      <c r="D17" s="69">
        <f t="shared" ref="D17:R17" si="1">SUM(D14:D16)</f>
        <v>160000</v>
      </c>
      <c r="E17" s="69">
        <f t="shared" si="1"/>
        <v>160000</v>
      </c>
      <c r="F17" s="69">
        <f t="shared" si="1"/>
        <v>160000</v>
      </c>
      <c r="G17" s="69">
        <f t="shared" si="1"/>
        <v>160000</v>
      </c>
      <c r="H17" s="69">
        <f t="shared" si="1"/>
        <v>160000</v>
      </c>
      <c r="I17" s="69">
        <f t="shared" si="1"/>
        <v>160000</v>
      </c>
      <c r="J17" s="69">
        <f t="shared" si="1"/>
        <v>160000</v>
      </c>
      <c r="K17" s="69">
        <f t="shared" si="1"/>
        <v>160000</v>
      </c>
      <c r="L17" s="69">
        <f t="shared" si="1"/>
        <v>160000</v>
      </c>
      <c r="M17" s="69">
        <f t="shared" si="1"/>
        <v>160000</v>
      </c>
      <c r="N17" s="69">
        <f t="shared" si="1"/>
        <v>160000</v>
      </c>
      <c r="O17" s="69">
        <f t="shared" si="1"/>
        <v>0</v>
      </c>
      <c r="P17" s="69">
        <f t="shared" si="1"/>
        <v>0</v>
      </c>
      <c r="Q17" s="69">
        <f t="shared" si="1"/>
        <v>0</v>
      </c>
      <c r="R17" s="69">
        <f t="shared" si="1"/>
        <v>1920000</v>
      </c>
    </row>
    <row r="19" spans="2:18">
      <c r="B19" s="132" t="s">
        <v>46</v>
      </c>
      <c r="C19" s="133">
        <f>+C17+C11</f>
        <v>160000</v>
      </c>
      <c r="D19" s="133">
        <f t="shared" ref="D19:Q19" si="2">+D17+D11</f>
        <v>160000</v>
      </c>
      <c r="E19" s="133">
        <f t="shared" si="2"/>
        <v>160000</v>
      </c>
      <c r="F19" s="133">
        <f t="shared" si="2"/>
        <v>160000</v>
      </c>
      <c r="G19" s="133">
        <f t="shared" si="2"/>
        <v>160000</v>
      </c>
      <c r="H19" s="133">
        <f t="shared" si="2"/>
        <v>160000</v>
      </c>
      <c r="I19" s="133">
        <f t="shared" si="2"/>
        <v>160000</v>
      </c>
      <c r="J19" s="133">
        <f t="shared" si="2"/>
        <v>160000</v>
      </c>
      <c r="K19" s="133">
        <f t="shared" si="2"/>
        <v>160000</v>
      </c>
      <c r="L19" s="133">
        <f t="shared" si="2"/>
        <v>160000</v>
      </c>
      <c r="M19" s="133">
        <f t="shared" si="2"/>
        <v>160000</v>
      </c>
      <c r="N19" s="133">
        <f t="shared" si="2"/>
        <v>160000</v>
      </c>
      <c r="O19" s="133">
        <f t="shared" si="2"/>
        <v>0</v>
      </c>
      <c r="P19" s="133">
        <f t="shared" si="2"/>
        <v>0</v>
      </c>
      <c r="Q19" s="133">
        <f t="shared" si="2"/>
        <v>0</v>
      </c>
      <c r="R19" s="133">
        <f>+R17+R11</f>
        <v>1920000</v>
      </c>
    </row>
  </sheetData>
  <mergeCells count="3">
    <mergeCell ref="B3:S3"/>
    <mergeCell ref="R5:R6"/>
    <mergeCell ref="C5:N5"/>
  </mergeCells>
  <pageMargins left="0.26" right="0.35" top="0.74803149606299213" bottom="0.74803149606299213" header="0.31496062992125984" footer="0.31496062992125984"/>
  <pageSetup scale="9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35"/>
  <sheetViews>
    <sheetView showGridLines="0" tabSelected="1" topLeftCell="A10" zoomScale="75" zoomScaleNormal="75" workbookViewId="0">
      <selection activeCell="B22" sqref="B22:E22"/>
    </sheetView>
  </sheetViews>
  <sheetFormatPr baseColWidth="10" defaultRowHeight="15"/>
  <cols>
    <col min="1" max="1" width="2.85546875" customWidth="1"/>
    <col min="2" max="2" width="23.42578125" customWidth="1"/>
    <col min="3" max="3" width="17.140625" customWidth="1"/>
    <col min="4" max="4" width="17" customWidth="1"/>
    <col min="5" max="5" width="15.85546875" customWidth="1"/>
    <col min="6" max="6" width="16.42578125" customWidth="1"/>
    <col min="7" max="7" width="14" bestFit="1" customWidth="1"/>
    <col min="8" max="8" width="13.140625" bestFit="1" customWidth="1"/>
    <col min="9" max="9" width="12" bestFit="1" customWidth="1"/>
    <col min="10" max="10" width="21.140625" customWidth="1"/>
    <col min="11" max="11" width="14.42578125" bestFit="1" customWidth="1"/>
    <col min="12" max="12" width="15.42578125" customWidth="1"/>
    <col min="13" max="13" width="14.42578125" customWidth="1"/>
    <col min="15" max="16" width="11.42578125" style="36" customWidth="1"/>
  </cols>
  <sheetData>
    <row r="2" spans="2:16">
      <c r="O2"/>
      <c r="P2"/>
    </row>
    <row r="3" spans="2:16" ht="15.75">
      <c r="B3" s="204" t="s">
        <v>18</v>
      </c>
      <c r="C3" s="204"/>
      <c r="D3" s="204"/>
      <c r="E3" s="204"/>
      <c r="O3"/>
      <c r="P3"/>
    </row>
    <row r="4" spans="2:16">
      <c r="B4" s="205" t="s">
        <v>6</v>
      </c>
      <c r="C4" s="191" t="s">
        <v>7</v>
      </c>
      <c r="D4" s="193"/>
      <c r="E4" s="207" t="s">
        <v>8</v>
      </c>
      <c r="O4"/>
      <c r="P4"/>
    </row>
    <row r="5" spans="2:16">
      <c r="B5" s="206"/>
      <c r="C5" s="160" t="s">
        <v>80</v>
      </c>
      <c r="D5" s="3" t="s">
        <v>28</v>
      </c>
      <c r="E5" s="208"/>
      <c r="O5"/>
      <c r="P5"/>
    </row>
    <row r="6" spans="2:16">
      <c r="B6" s="4" t="s">
        <v>9</v>
      </c>
      <c r="C6" s="19">
        <f>+RRHH!U24</f>
        <v>152169600</v>
      </c>
      <c r="D6" s="19">
        <f>+RRHH!U32</f>
        <v>24360000</v>
      </c>
      <c r="E6" s="135">
        <f>SUM(C6:D6)</f>
        <v>176529600</v>
      </c>
      <c r="G6" t="s">
        <v>23</v>
      </c>
      <c r="O6"/>
      <c r="P6"/>
    </row>
    <row r="7" spans="2:16">
      <c r="B7" s="44" t="s">
        <v>10</v>
      </c>
      <c r="C7" s="45">
        <f>+OPERACION!R24</f>
        <v>106010000</v>
      </c>
      <c r="D7" s="45">
        <f>+OPERACION!R37</f>
        <v>10200000</v>
      </c>
      <c r="E7" s="135">
        <f>SUM(C7:D7)</f>
        <v>116210000</v>
      </c>
      <c r="F7" s="23"/>
      <c r="O7"/>
      <c r="P7"/>
    </row>
    <row r="8" spans="2:16">
      <c r="B8" s="40" t="s">
        <v>11</v>
      </c>
      <c r="C8" s="41">
        <f>+INVERSION!R12</f>
        <v>45000000</v>
      </c>
      <c r="D8" s="41">
        <v>0</v>
      </c>
      <c r="E8" s="135">
        <f>SUM(C8:D8)</f>
        <v>45000000</v>
      </c>
      <c r="O8"/>
      <c r="P8"/>
    </row>
    <row r="9" spans="2:16" ht="20.100000000000001" customHeight="1">
      <c r="B9" s="136" t="s">
        <v>12</v>
      </c>
      <c r="C9" s="110">
        <f>+ADMINISTRACION!R11</f>
        <v>0</v>
      </c>
      <c r="D9" s="110">
        <f>+ADMINISTRACION!R17</f>
        <v>1920000</v>
      </c>
      <c r="E9" s="135">
        <f>SUM(C9:D9)</f>
        <v>1920000</v>
      </c>
      <c r="O9"/>
      <c r="P9"/>
    </row>
    <row r="10" spans="2:16">
      <c r="B10" s="8" t="s">
        <v>13</v>
      </c>
      <c r="C10" s="20">
        <f>SUM(C6:C9)</f>
        <v>303179600</v>
      </c>
      <c r="D10" s="20">
        <f>SUM(D6:D9)</f>
        <v>36480000</v>
      </c>
      <c r="E10" s="145">
        <f>SUM(C10:D10)</f>
        <v>339659600</v>
      </c>
      <c r="F10" s="23" t="s">
        <v>23</v>
      </c>
      <c r="G10" s="23" t="s">
        <v>23</v>
      </c>
      <c r="O10"/>
      <c r="P10"/>
    </row>
    <row r="11" spans="2:16">
      <c r="C11" s="146"/>
      <c r="D11" s="146"/>
      <c r="O11"/>
      <c r="P11"/>
    </row>
    <row r="12" spans="2:16" s="36" customFormat="1"/>
    <row r="13" spans="2:16" s="36" customFormat="1">
      <c r="J13" s="172"/>
      <c r="K13" s="173"/>
      <c r="L13" s="173"/>
      <c r="M13" s="172"/>
    </row>
    <row r="14" spans="2:16" ht="15.75" customHeight="1">
      <c r="B14" s="215" t="s">
        <v>17</v>
      </c>
      <c r="C14" s="216"/>
      <c r="D14" s="216"/>
      <c r="E14" s="216"/>
      <c r="F14" s="217"/>
      <c r="J14" s="174"/>
      <c r="K14" s="175"/>
      <c r="L14" s="175"/>
      <c r="M14" s="176"/>
      <c r="O14"/>
      <c r="P14"/>
    </row>
    <row r="15" spans="2:16" ht="15" customHeight="1">
      <c r="B15" s="207" t="s">
        <v>16</v>
      </c>
      <c r="C15" s="207" t="s">
        <v>81</v>
      </c>
      <c r="D15" s="211" t="s">
        <v>57</v>
      </c>
      <c r="E15" s="213" t="s">
        <v>26</v>
      </c>
      <c r="F15" s="139" t="s">
        <v>3</v>
      </c>
      <c r="J15" s="176"/>
      <c r="K15" s="176"/>
      <c r="L15" s="176"/>
      <c r="M15" s="176"/>
      <c r="O15"/>
      <c r="P15"/>
    </row>
    <row r="16" spans="2:16" ht="38.25" customHeight="1">
      <c r="B16" s="208"/>
      <c r="C16" s="208"/>
      <c r="D16" s="212"/>
      <c r="E16" s="213"/>
      <c r="F16" s="138"/>
      <c r="J16" s="174"/>
      <c r="K16" s="177"/>
      <c r="L16" s="177"/>
      <c r="M16" s="177"/>
      <c r="O16"/>
      <c r="P16"/>
    </row>
    <row r="17" spans="2:16">
      <c r="B17" s="46" t="s">
        <v>9</v>
      </c>
      <c r="C17" s="148">
        <f>+C6</f>
        <v>152169600</v>
      </c>
      <c r="D17" s="149">
        <f>+RRHH!U28</f>
        <v>11760000</v>
      </c>
      <c r="E17" s="150">
        <f>+RRHH!U30</f>
        <v>12600000</v>
      </c>
      <c r="F17" s="151">
        <f>SUM(C17:E17)</f>
        <v>176529600</v>
      </c>
      <c r="J17" s="174"/>
      <c r="K17" s="174"/>
      <c r="L17" s="174"/>
      <c r="M17" s="174"/>
      <c r="O17"/>
      <c r="P17"/>
    </row>
    <row r="18" spans="2:16">
      <c r="B18" s="46" t="s">
        <v>10</v>
      </c>
      <c r="C18" s="148">
        <f>+C7</f>
        <v>106010000</v>
      </c>
      <c r="D18" s="149">
        <f>+OPERACION!R35</f>
        <v>10200000</v>
      </c>
      <c r="E18" s="148">
        <f>+OPERACION!R31</f>
        <v>0</v>
      </c>
      <c r="F18" s="151">
        <f>SUM(C18:E18)</f>
        <v>116210000</v>
      </c>
      <c r="J18" s="174"/>
      <c r="K18" s="177"/>
      <c r="L18" s="177"/>
      <c r="M18" s="177"/>
      <c r="O18"/>
      <c r="P18"/>
    </row>
    <row r="19" spans="2:16">
      <c r="B19" s="42" t="s">
        <v>11</v>
      </c>
      <c r="C19" s="148">
        <f>+C8</f>
        <v>45000000</v>
      </c>
      <c r="D19" s="152">
        <v>0</v>
      </c>
      <c r="E19" s="153">
        <v>0</v>
      </c>
      <c r="F19" s="151">
        <f>SUM(C19:E19)</f>
        <v>45000000</v>
      </c>
      <c r="G19" s="36"/>
      <c r="J19" s="174"/>
      <c r="K19" s="177"/>
      <c r="L19" s="177"/>
      <c r="M19" s="177"/>
      <c r="O19"/>
      <c r="P19"/>
    </row>
    <row r="20" spans="2:16">
      <c r="B20" s="42" t="s">
        <v>47</v>
      </c>
      <c r="C20" s="148">
        <f>+C9</f>
        <v>0</v>
      </c>
      <c r="D20" s="152">
        <v>0</v>
      </c>
      <c r="E20" s="153">
        <f>+ADMINISTRACION!R17</f>
        <v>1920000</v>
      </c>
      <c r="F20" s="151">
        <f>SUM(C20:E20)</f>
        <v>1920000</v>
      </c>
      <c r="G20" s="36"/>
      <c r="J20" s="174"/>
      <c r="K20" s="177"/>
      <c r="L20" s="177"/>
      <c r="M20" s="177"/>
      <c r="O20">
        <f>(L20*5)</f>
        <v>0</v>
      </c>
      <c r="P20"/>
    </row>
    <row r="21" spans="2:16">
      <c r="B21" s="7" t="s">
        <v>3</v>
      </c>
      <c r="C21" s="151">
        <f>SUM(C17:C20)</f>
        <v>303179600</v>
      </c>
      <c r="D21" s="151">
        <f>SUM(D17:D20)</f>
        <v>21960000</v>
      </c>
      <c r="E21" s="151">
        <f>SUM(E17:E20)</f>
        <v>14520000</v>
      </c>
      <c r="F21" s="151">
        <f>SUM(F17:F20)</f>
        <v>339659600</v>
      </c>
      <c r="J21" s="174"/>
      <c r="K21" s="177"/>
      <c r="L21" s="177"/>
      <c r="M21" s="177"/>
      <c r="O21"/>
      <c r="P21"/>
    </row>
    <row r="22" spans="2:16">
      <c r="C22" s="35"/>
      <c r="D22" s="35"/>
      <c r="E22" s="35"/>
      <c r="F22" s="27"/>
      <c r="J22" s="174"/>
      <c r="K22" s="177"/>
      <c r="L22" s="177"/>
      <c r="M22" s="177"/>
      <c r="O22"/>
      <c r="P22"/>
    </row>
    <row r="23" spans="2:16">
      <c r="B23" s="188"/>
      <c r="C23" s="188"/>
      <c r="D23" s="188"/>
      <c r="E23" s="188"/>
      <c r="F23" s="188"/>
      <c r="J23" s="174"/>
      <c r="K23" s="174"/>
      <c r="L23" s="174"/>
      <c r="M23" s="174"/>
      <c r="O23"/>
      <c r="P23"/>
    </row>
    <row r="24" spans="2:16">
      <c r="B24" s="214"/>
      <c r="C24" s="214"/>
      <c r="D24" s="214"/>
      <c r="E24" s="214"/>
      <c r="F24" s="214"/>
      <c r="O24"/>
      <c r="P24"/>
    </row>
    <row r="28" spans="2:16" ht="15" customHeight="1">
      <c r="B28" s="201" t="s">
        <v>17</v>
      </c>
      <c r="C28" s="201"/>
      <c r="D28" s="201"/>
      <c r="E28" s="201"/>
      <c r="F28" s="201"/>
    </row>
    <row r="29" spans="2:16">
      <c r="B29" s="198" t="s">
        <v>16</v>
      </c>
      <c r="C29" s="198"/>
      <c r="D29" s="198"/>
      <c r="E29" s="198"/>
      <c r="F29" s="199" t="s">
        <v>3</v>
      </c>
    </row>
    <row r="30" spans="2:16">
      <c r="B30" s="198"/>
      <c r="C30" s="198"/>
      <c r="D30" s="198"/>
      <c r="E30" s="198"/>
      <c r="F30" s="200"/>
    </row>
    <row r="31" spans="2:16">
      <c r="B31" s="202" t="s">
        <v>9</v>
      </c>
      <c r="C31" s="203"/>
      <c r="D31" s="203"/>
      <c r="E31" s="203"/>
      <c r="F31" s="72">
        <f>+F17</f>
        <v>176529600</v>
      </c>
    </row>
    <row r="32" spans="2:16">
      <c r="B32" s="209" t="s">
        <v>10</v>
      </c>
      <c r="C32" s="210"/>
      <c r="D32" s="210"/>
      <c r="E32" s="210"/>
      <c r="F32" s="72">
        <f>+F18</f>
        <v>116210000</v>
      </c>
    </row>
    <row r="33" spans="2:6">
      <c r="B33" s="196" t="s">
        <v>11</v>
      </c>
      <c r="C33" s="197"/>
      <c r="D33" s="197"/>
      <c r="E33" s="197"/>
      <c r="F33" s="72">
        <f>+F19</f>
        <v>45000000</v>
      </c>
    </row>
    <row r="34" spans="2:6">
      <c r="B34" s="196" t="s">
        <v>12</v>
      </c>
      <c r="C34" s="197"/>
      <c r="D34" s="197"/>
      <c r="E34" s="197"/>
      <c r="F34" s="72">
        <f>+F20</f>
        <v>1920000</v>
      </c>
    </row>
    <row r="35" spans="2:6">
      <c r="B35" s="71" t="s">
        <v>3</v>
      </c>
      <c r="C35" s="70"/>
      <c r="D35" s="70"/>
      <c r="E35" s="70"/>
      <c r="F35" s="21">
        <f>SUM(F31:F34)</f>
        <v>339659600</v>
      </c>
    </row>
  </sheetData>
  <mergeCells count="17">
    <mergeCell ref="B3:E3"/>
    <mergeCell ref="B4:B5"/>
    <mergeCell ref="E4:E5"/>
    <mergeCell ref="B32:E32"/>
    <mergeCell ref="B33:E33"/>
    <mergeCell ref="D15:D16"/>
    <mergeCell ref="E15:E16"/>
    <mergeCell ref="C4:D4"/>
    <mergeCell ref="B15:B16"/>
    <mergeCell ref="B23:F24"/>
    <mergeCell ref="C15:C16"/>
    <mergeCell ref="B14:F14"/>
    <mergeCell ref="B34:E34"/>
    <mergeCell ref="B29:E30"/>
    <mergeCell ref="F29:F30"/>
    <mergeCell ref="B28:F28"/>
    <mergeCell ref="B31:E31"/>
  </mergeCells>
  <pageMargins left="0.37" right="0.65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RRHH</vt:lpstr>
      <vt:lpstr>OPERACION</vt:lpstr>
      <vt:lpstr>INVERSION</vt:lpstr>
      <vt:lpstr>ADMINISTRACION</vt:lpstr>
      <vt:lpstr>CONSOLIDADO</vt:lpstr>
    </vt:vector>
  </TitlesOfParts>
  <Company>Corporación de Fomento de la Produccion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agalvez</dc:creator>
  <cp:lastModifiedBy>12720753</cp:lastModifiedBy>
  <cp:lastPrinted>2012-06-19T00:19:44Z</cp:lastPrinted>
  <dcterms:created xsi:type="dcterms:W3CDTF">2011-03-24T15:17:49Z</dcterms:created>
  <dcterms:modified xsi:type="dcterms:W3CDTF">2015-03-13T20:09:19Z</dcterms:modified>
</cp:coreProperties>
</file>