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780" windowWidth="12240" windowHeight="6855" tabRatio="938" activeTab="4"/>
  </bookViews>
  <sheets>
    <sheet name="BRECHAS EQUIPO" sheetId="23" r:id="rId1"/>
    <sheet name="ACTIV. DES. PROFESIONAL" sheetId="24" r:id="rId2"/>
    <sheet name="PLAN DE CAPACITACIÓN REGULAR" sheetId="25" r:id="rId3"/>
    <sheet name="CRONOGR. CAPACIT. REGULAR" sheetId="26" r:id="rId4"/>
    <sheet name="PRESUPUESTO EJECUCIÓN" sheetId="21" r:id="rId5"/>
  </sheets>
  <calcPr calcId="124519"/>
</workbook>
</file>

<file path=xl/calcChain.xml><?xml version="1.0" encoding="utf-8"?>
<calcChain xmlns="http://schemas.openxmlformats.org/spreadsheetml/2006/main">
  <c r="G34" i="21"/>
  <c r="R4" i="25"/>
  <c r="R5"/>
  <c r="R6"/>
  <c r="R3"/>
  <c r="G18" i="21"/>
  <c r="G23"/>
  <c r="R13" i="25"/>
  <c r="Q13"/>
  <c r="R12"/>
  <c r="Q12"/>
  <c r="R11"/>
  <c r="Q11"/>
  <c r="R10"/>
  <c r="Q10"/>
  <c r="R9"/>
  <c r="Q9"/>
  <c r="R8"/>
  <c r="Q8"/>
  <c r="R7"/>
  <c r="Q7"/>
  <c r="Q6"/>
  <c r="Q5"/>
  <c r="Q4"/>
  <c r="Q3"/>
  <c r="I46" i="21" l="1"/>
  <c r="C46"/>
  <c r="C45"/>
  <c r="I18"/>
  <c r="I19"/>
  <c r="I24"/>
  <c r="I25"/>
  <c r="I26"/>
  <c r="I27"/>
  <c r="E18"/>
  <c r="E22"/>
  <c r="E21"/>
  <c r="E20"/>
  <c r="E16"/>
  <c r="E15"/>
  <c r="E14"/>
  <c r="E13"/>
  <c r="E12"/>
  <c r="D18"/>
  <c r="C37"/>
  <c r="C34"/>
  <c r="C33"/>
  <c r="C32"/>
  <c r="C31"/>
  <c r="C30"/>
  <c r="C27"/>
  <c r="C25"/>
  <c r="C16"/>
  <c r="C15"/>
  <c r="C14"/>
  <c r="C13"/>
  <c r="C12"/>
  <c r="B11" l="1"/>
  <c r="C44" l="1"/>
  <c r="C47" s="1"/>
  <c r="D44"/>
  <c r="D47" s="1"/>
  <c r="E44"/>
  <c r="E47" s="1"/>
  <c r="F44"/>
  <c r="G44"/>
  <c r="G47" s="1"/>
  <c r="F47"/>
  <c r="C29"/>
  <c r="C42" s="1"/>
  <c r="D29"/>
  <c r="D42" s="1"/>
  <c r="E29"/>
  <c r="E42" s="1"/>
  <c r="F29"/>
  <c r="F42" s="1"/>
  <c r="G29"/>
  <c r="G42" s="1"/>
  <c r="B29"/>
  <c r="B42" s="1"/>
  <c r="C26"/>
  <c r="D26"/>
  <c r="E26"/>
  <c r="F26"/>
  <c r="G26"/>
  <c r="B26"/>
  <c r="C24"/>
  <c r="D24"/>
  <c r="E24"/>
  <c r="F24"/>
  <c r="G24"/>
  <c r="B24"/>
  <c r="C18"/>
  <c r="F18"/>
  <c r="B18"/>
  <c r="C11"/>
  <c r="D11"/>
  <c r="E11"/>
  <c r="F11"/>
  <c r="G11"/>
  <c r="I45"/>
  <c r="H45"/>
  <c r="I41"/>
  <c r="H41"/>
  <c r="H40"/>
  <c r="I40"/>
  <c r="I39"/>
  <c r="H39"/>
  <c r="I38"/>
  <c r="H38"/>
  <c r="H31"/>
  <c r="I31"/>
  <c r="H32"/>
  <c r="I32"/>
  <c r="H33"/>
  <c r="I33"/>
  <c r="H34"/>
  <c r="I34"/>
  <c r="I29" s="1"/>
  <c r="H35"/>
  <c r="I35"/>
  <c r="H36"/>
  <c r="I36"/>
  <c r="H37"/>
  <c r="I37"/>
  <c r="I30"/>
  <c r="H30"/>
  <c r="H27"/>
  <c r="H26" s="1"/>
  <c r="H25"/>
  <c r="H24" s="1"/>
  <c r="H19"/>
  <c r="H18" s="1"/>
  <c r="I17"/>
  <c r="H17"/>
  <c r="H13"/>
  <c r="I13"/>
  <c r="H14"/>
  <c r="I14"/>
  <c r="H15"/>
  <c r="I15"/>
  <c r="H16"/>
  <c r="I16"/>
  <c r="I12"/>
  <c r="H12"/>
  <c r="B28" l="1"/>
  <c r="B43" s="1"/>
  <c r="D28"/>
  <c r="D43" s="1"/>
  <c r="I42"/>
  <c r="E28"/>
  <c r="E49" s="1"/>
  <c r="F28"/>
  <c r="F43" s="1"/>
  <c r="G28"/>
  <c r="G49" s="1"/>
  <c r="C28"/>
  <c r="C49" s="1"/>
  <c r="I44"/>
  <c r="I47" s="1"/>
  <c r="H29"/>
  <c r="H42" s="1"/>
  <c r="H11"/>
  <c r="H28" s="1"/>
  <c r="D49"/>
  <c r="I11"/>
  <c r="F49" l="1"/>
  <c r="E43"/>
  <c r="C43"/>
  <c r="G43"/>
  <c r="H43"/>
  <c r="B46"/>
  <c r="B44" s="1"/>
  <c r="B47" s="1"/>
  <c r="B49" s="1"/>
  <c r="H46" l="1"/>
  <c r="H44" s="1"/>
  <c r="H47" s="1"/>
  <c r="H49" s="1"/>
  <c r="I28" l="1"/>
  <c r="I43" l="1"/>
  <c r="I49"/>
</calcChain>
</file>

<file path=xl/sharedStrings.xml><?xml version="1.0" encoding="utf-8"?>
<sst xmlns="http://schemas.openxmlformats.org/spreadsheetml/2006/main" count="869" uniqueCount="191">
  <si>
    <t>SERCOTEC</t>
  </si>
  <si>
    <t>TOTAL POR CENTRO</t>
  </si>
  <si>
    <t>Aporte propio</t>
  </si>
  <si>
    <t>Pesos Chilenos ($)</t>
  </si>
  <si>
    <t>% del Total del presupuesto</t>
  </si>
  <si>
    <t>A.  RECURSOS HUMANOS</t>
  </si>
  <si>
    <t>1) Director</t>
  </si>
  <si>
    <t>2) Asesor Mentor Senior</t>
  </si>
  <si>
    <t>4) Asesor Mentor Junior</t>
  </si>
  <si>
    <t>5) Asesor Mentor Junior</t>
  </si>
  <si>
    <t>7) Asistente Administrativo</t>
  </si>
  <si>
    <t>Subtotal Operación Proyecto</t>
  </si>
  <si>
    <t>Subtotal RRHH y Operación del Proyecto</t>
  </si>
  <si>
    <t>C.  ADMINISTRACIÓN</t>
  </si>
  <si>
    <t>Subtotal Administración</t>
  </si>
  <si>
    <t>Aporte apalancado de Terceros</t>
  </si>
  <si>
    <t>INDEMNIZACION POR AÑOS DE SERVICIO (IAS)</t>
  </si>
  <si>
    <t>VACACIONES</t>
  </si>
  <si>
    <t xml:space="preserve">Subtotal Recursos Humanos </t>
  </si>
  <si>
    <r>
      <t xml:space="preserve">B.  OPERACIÓN </t>
    </r>
    <r>
      <rPr>
        <sz val="10"/>
        <rFont val="Arial"/>
        <family val="2"/>
      </rPr>
      <t>(Incorporar las filas que sean necesarias en caso de existir valor agregado distinto a las partidas descritas a continuación)</t>
    </r>
  </si>
  <si>
    <t>PARTIDAS PRESUPUESTARIAS</t>
  </si>
  <si>
    <t xml:space="preserve">1) Materiales de Oficina </t>
  </si>
  <si>
    <t xml:space="preserve">3) Publicidad </t>
  </si>
  <si>
    <t>4) Traslados y viáticos</t>
  </si>
  <si>
    <t>5) Arriendos (muebles e inmuebles)</t>
  </si>
  <si>
    <t>D.  TOTALES</t>
  </si>
  <si>
    <t xml:space="preserve">Aportes Proponente </t>
  </si>
  <si>
    <t>Valor Agregado (Incorporar las filas que sean necesarias, sólo con cargo a aportes del proponente)</t>
  </si>
  <si>
    <t>0$</t>
  </si>
  <si>
    <r>
      <rPr>
        <b/>
        <sz val="20"/>
        <rFont val="Arial"/>
        <family val="2"/>
      </rPr>
      <t>PRESUPUESTO EJECUCIÓN ANUAL DEL CENTRO DE DESARROLLO DE NEGOCIOS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>(Montos en pesos chilenos. Recuerde considerar el tamaño del centro al que postula)</t>
    </r>
  </si>
  <si>
    <t>10) Comisiones e Impuestos</t>
  </si>
  <si>
    <t>HONORARIOS Y SERVICIOS PROFESIONALES</t>
  </si>
  <si>
    <t xml:space="preserve">2) Servicios Básicos -Generales (Energía, Agua, Internet, Telefonía fija y movil, TV Cable ) </t>
  </si>
  <si>
    <t>6) Licencias (Licencias Sistema de gestión, otras liciencias necesarias para la operación)</t>
  </si>
  <si>
    <t>9) Reparaciones -Mantención</t>
  </si>
  <si>
    <t>1) Garantías (Prima, comisiones e intereses de garantias vinculadas a la formalización con Sercotec)</t>
  </si>
  <si>
    <t>8) Capacitación (Capacitación y entrenamiento para el Recurso Humano del CDN)</t>
  </si>
  <si>
    <t>7) Capacitación (Capacitación y entrenamiento para los clientes del CDN)</t>
  </si>
  <si>
    <t>Se consideran todos los Honorarios y servicios profesionales referidos a la estructura basica de recursos humanos de un CDN.
Valor Agregado (Incorporar las filas que sean necesarias, sólo con cargo a aportes del proponente)</t>
  </si>
  <si>
    <t>11) Vacaciones (Considerar la porvisión de estos gastos)</t>
  </si>
  <si>
    <t>2) Comisión de administración (A+B)*10% (solo de Sercotec)</t>
  </si>
  <si>
    <t>REMUNERACIONES (considerar valor bruto mas el costo empresa)</t>
  </si>
  <si>
    <t>10) Indemnización por años de Servicio (Considerar la provisión de estos gastos)</t>
  </si>
  <si>
    <t>9) Asesores especialistas (Horas hombre sólo con cargo a aportes del proponente)</t>
  </si>
  <si>
    <t>CENTRO</t>
  </si>
  <si>
    <t>DETECTAR BRECHAS (SOLO LAS RELACIONADAS A LA GESTIÓN DEL CENTRO EN EL TERRITORIO)</t>
  </si>
  <si>
    <t>NOMBRE INTEGRANTE DEL EQUIPO</t>
  </si>
  <si>
    <t>CARGO</t>
  </si>
  <si>
    <t>BRECHAS INDIVIDUALES DETECTADAS (solo las individuales)</t>
  </si>
  <si>
    <t>Director</t>
  </si>
  <si>
    <t>Asesor Senior 1</t>
  </si>
  <si>
    <t>Asesor Junior 1</t>
  </si>
  <si>
    <t>Asistente Administrativo</t>
  </si>
  <si>
    <t>Marque con X; y defina los meses, según la duración del Acuerdo de Desempeño Anual del centro.</t>
  </si>
  <si>
    <t>N°</t>
  </si>
  <si>
    <t>NOMBRE DE LA ACTIVIDAD DE DESARROLLO PROFESIONAL</t>
  </si>
  <si>
    <t>DESCRIPCIÓN DE LA ACTIVIDAD</t>
  </si>
  <si>
    <t>¿CÓMO SE VINCULA A LOS SERVICIOS QUE BRINDA EL CENTRO, O A LAS BRECHAS DETECTADAS?</t>
  </si>
  <si>
    <t>¿QUIÉN PARTICIPARÁ?
Identifique quien participará, ya sea uno o más integrantes del equipo. Favor nombrar, e identificar el cargo.</t>
  </si>
  <si>
    <t>DURACIÓN ESTIMADA DE LA ACTIVIDAD, EN HORAS</t>
  </si>
  <si>
    <t>ORIGEN DE LOS RECURSOS
(PRESUPUESTO SERCOTEC/PRESUPUESTO OPERADOR/APORTE DE TERCEROS/GESTIÓN DEL DIRECTOR/OTRO especifique).</t>
  </si>
  <si>
    <t>COSTO O VALOR ASOCIADO A LA ACTIVIDAD</t>
  </si>
  <si>
    <t>CALENDARIO DE DESARROLLO PROFESIONAL:
OBSERVACIONES AL CALENDARIO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</si>
  <si>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</si>
  <si>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</si>
  <si>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</si>
  <si>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</si>
  <si>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</si>
  <si>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</si>
  <si>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</si>
  <si>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</si>
  <si>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</si>
  <si>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</si>
  <si>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</si>
  <si>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</si>
  <si>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Nombre del evento</t>
  </si>
  <si>
    <t>Breve descripción del evento</t>
  </si>
  <si>
    <r>
      <t xml:space="preserve">Periodicidad
</t>
    </r>
    <r>
      <rPr>
        <b/>
        <sz val="8"/>
        <color theme="1"/>
        <rFont val="Calibri"/>
        <family val="2"/>
        <scheme val="minor"/>
      </rPr>
      <t>(referido a si será permanente o esporádica. Se excluyen los eventos extraordinarios, que pudiesen ocurrir durante la operación)</t>
    </r>
  </si>
  <si>
    <t>Tipo de evento (marque con X)</t>
  </si>
  <si>
    <t>Duración aproximada del evento</t>
  </si>
  <si>
    <t>Indique quien será el relator (asesor del centro, relator externo, otro)</t>
  </si>
  <si>
    <t>¿Cómo se financia este relator?</t>
  </si>
  <si>
    <t>Enfocada a clientes nivel
(marque con X)</t>
  </si>
  <si>
    <t>N° de participantes proyectado</t>
  </si>
  <si>
    <t>Costo promedio de la actividad</t>
  </si>
  <si>
    <t>Taller</t>
  </si>
  <si>
    <t>Charla</t>
  </si>
  <si>
    <t>Seminario</t>
  </si>
  <si>
    <t>Recursos Sercotec
(marque con X)</t>
  </si>
  <si>
    <t>Recursos operador o socio colaborador (marque con X)</t>
  </si>
  <si>
    <t>Otro (indique)</t>
  </si>
  <si>
    <t>N1</t>
  </si>
  <si>
    <t>N2</t>
  </si>
  <si>
    <t>N3</t>
  </si>
  <si>
    <t>Otro (ejemplo: abierto a todo público)</t>
  </si>
  <si>
    <t>BRECHAS GRUPALES TRANSVERSALES
(necesarias abordar con todo el equipo)</t>
  </si>
  <si>
    <t>REGIÓN</t>
  </si>
  <si>
    <t>AGENDA CENTROS DE DESARROLLO DE NEGOCIOS  2016</t>
  </si>
  <si>
    <t>FECHA (día-mes)</t>
  </si>
  <si>
    <t xml:space="preserve">HORA DE INICIO (hh.mm)  </t>
  </si>
  <si>
    <t>COMUNA</t>
  </si>
  <si>
    <t>NOMBRE ACTIVIDAD (Máximo 32 caracteres con espacios)</t>
  </si>
  <si>
    <t>DESCRIPCIÓN ACTIVIDAD (Explicar en qué consistirá de forma clara y precisa. Referencia: 300 caracteres)</t>
  </si>
  <si>
    <t>LUGAR 
(dirección completa, calle, número)</t>
  </si>
  <si>
    <t>ADJUNTA MATERIAL GRÁFICO DE DIFUSIÓN 
(Sí - No)</t>
  </si>
  <si>
    <t>¿QUÉ INCLUYE ESTE COSTO?
Describa en detalle.</t>
  </si>
  <si>
    <t>¿Qué Institución proveerá el servicio?</t>
  </si>
  <si>
    <t>Especifique los gastos asociados a cada actividad, en detalle</t>
  </si>
  <si>
    <t>¿QUÉ INSTITUCIÓN PROVEERÁ ESTE SERVICIO TENTATIVAMENTE?</t>
  </si>
  <si>
    <t>Rodrigo Uribe Castillo</t>
  </si>
  <si>
    <t>Tributaria / Negocio Digital</t>
  </si>
  <si>
    <t>Base de datos / Gestión Asertiva</t>
  </si>
  <si>
    <t>Comunicación eficiente de la propuesta de valor</t>
  </si>
  <si>
    <t>Trabajo en equipo - Coaching</t>
  </si>
  <si>
    <t>Oscar Belmar Yañez</t>
  </si>
  <si>
    <t>Carolina Parra Hernandez</t>
  </si>
  <si>
    <t>Academicos UCM</t>
  </si>
  <si>
    <t xml:space="preserve">Vicerrectoria UCM </t>
  </si>
  <si>
    <t>Alumnos en Practica UCM</t>
  </si>
  <si>
    <t>Desarrollo del modelo de negocios</t>
  </si>
  <si>
    <t>Diseño del negocio a través de la metodología Canvas y aplicando conceptos de Lean Startup</t>
  </si>
  <si>
    <t>Permanente (mensual)</t>
  </si>
  <si>
    <t>X</t>
  </si>
  <si>
    <t>3 hrs.</t>
  </si>
  <si>
    <t>Asesor del Centro</t>
  </si>
  <si>
    <t>CDN</t>
  </si>
  <si>
    <t>Horas profesionales de preparación; Relator; Viáticos; Materiales.</t>
  </si>
  <si>
    <t>Evaluación económica y financiera</t>
  </si>
  <si>
    <t>Conceptos para la evaluación de un negocio, como flujo de caja, capital de trabajo y financiamiento.</t>
  </si>
  <si>
    <t>Formalización del negocio</t>
  </si>
  <si>
    <t>Aspectos jurídicos, tributarios y contables de la creación de una empresa.</t>
  </si>
  <si>
    <t xml:space="preserve">Marketing para mejorar las ventas </t>
  </si>
  <si>
    <t>Estrategias de venta y herramientas para la dinamización comercial del negocio.</t>
  </si>
  <si>
    <t xml:space="preserve">Facturación electrónica </t>
  </si>
  <si>
    <t>Utilización de la plataforma virtual del SII para la emisión de documentos mercantiles.</t>
  </si>
  <si>
    <t>2 hrs.</t>
  </si>
  <si>
    <t>Relator Externo</t>
  </si>
  <si>
    <t>Horas profesionales de preparación y Relator.</t>
  </si>
  <si>
    <t>Sistema de compras públicas</t>
  </si>
  <si>
    <t>Marco regulatorio y los actores que intervienen (ChileCompra, MercadoPúblico y Chileproveedores)</t>
  </si>
  <si>
    <t>Esporádico (anual)</t>
  </si>
  <si>
    <t>4 hrs.</t>
  </si>
  <si>
    <t>Relatores Externos e Internos</t>
  </si>
  <si>
    <t>Horas profesionales de preparación; Relator; Viajes; Materiales; Salón; Catering.</t>
  </si>
  <si>
    <t>Apoyo a la contratación laboral</t>
  </si>
  <si>
    <t>Aspectos claves de la contratación de trabajadores y organismos de apoyo.</t>
  </si>
  <si>
    <t>Patentes y permisos para emprender</t>
  </si>
  <si>
    <t>Normativa y organismos involucrados para el funcionamiento de una empresa.</t>
  </si>
  <si>
    <t>Fuentes de financiamiento para la empresa</t>
  </si>
  <si>
    <t>Fondos de fomento públicos y productos bancarios para emprender o crecer.</t>
  </si>
  <si>
    <t>Esporádico (trimestral)</t>
  </si>
  <si>
    <t>Negocios digitales</t>
  </si>
  <si>
    <t>Medios digitales para explotar el modelos de negocio, descubriendo nuevas oportunidades.</t>
  </si>
  <si>
    <t>Esporádico (semestral)</t>
  </si>
  <si>
    <t>Herramientas de negociación / ventas</t>
  </si>
  <si>
    <t>Metodologías de negociación y/o de estimulación de ventas para empresarios.</t>
  </si>
  <si>
    <t>8 hrs.</t>
  </si>
  <si>
    <t>10 o 15 Hrs.</t>
  </si>
  <si>
    <t>Maule</t>
  </si>
  <si>
    <t>Cauquenes</t>
  </si>
  <si>
    <t>Antonio Varas N°206, Cauquenes</t>
  </si>
  <si>
    <t>No</t>
  </si>
  <si>
    <t>11 o 15 Hrs.</t>
  </si>
  <si>
    <t>12 o 15 Hrs.</t>
  </si>
  <si>
    <t>13 o 15 Hrs.</t>
  </si>
  <si>
    <t>Municipalidad de Pelluhue, Samuel Jofré S/N, Curanipe</t>
  </si>
  <si>
    <t>Pelluhue</t>
  </si>
  <si>
    <t>Municipalidad de Chanco, Abdón Fuentealba S/N, Chanco</t>
  </si>
  <si>
    <t>Municipalidad de Empedrado, Bernardo O´Higgins N°422, Empedrado</t>
  </si>
  <si>
    <t>SII Cauquenes</t>
  </si>
  <si>
    <t>Neurociencia aplicada en liderazgo y Coaching</t>
  </si>
  <si>
    <t>Desarrollar liderazgo asertivo, empático e inspiracional</t>
  </si>
  <si>
    <t>Coaching / Negociación</t>
  </si>
  <si>
    <t>Se vincula directamente con brecha personal y transversales</t>
  </si>
  <si>
    <t>Rodrigo Uribe Castillo (Asesor Senior)</t>
  </si>
  <si>
    <t>48 horas</t>
  </si>
  <si>
    <t>Clases Presenciales, material de apoyo virtual.</t>
  </si>
  <si>
    <t>Universidad Adolfo Ibañez</t>
  </si>
  <si>
    <t>Negocios Digitales</t>
  </si>
  <si>
    <t>Potenciamiento de las oportunidades de negocio del entorno digital</t>
  </si>
  <si>
    <t>Oscar Belmar Yáñez (Asesor Junior)</t>
  </si>
  <si>
    <t>24 horas</t>
  </si>
  <si>
    <t>Presupuesto Sercotec</t>
  </si>
  <si>
    <t>Clases Virtuales Presenciales, material de apoyo virtual.</t>
  </si>
  <si>
    <t>Manager Coach</t>
  </si>
  <si>
    <t>Desarrollar Habilidades Efectivas en un entorno de cambio</t>
  </si>
  <si>
    <t>Manejo de datos, Filtros y tablas dinamicas con excel</t>
  </si>
  <si>
    <t>Herramientas de planilla excel para mejorar gestión de base de datos.</t>
  </si>
  <si>
    <t>Carolina Parra Hernandez(Asistente administrativo)</t>
  </si>
  <si>
    <t>33 Horas</t>
  </si>
  <si>
    <t>Inacap Talca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</si>
</sst>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_);_(@_)"/>
    <numFmt numFmtId="166" formatCode="0.0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1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4" xfId="1" applyFont="1" applyBorder="1" applyAlignment="1">
      <alignment horizontal="left" vertical="center"/>
    </xf>
    <xf numFmtId="165" fontId="9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165" fontId="2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165" fontId="9" fillId="0" borderId="8" xfId="1" applyNumberFormat="1" applyFont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165" fontId="9" fillId="3" borderId="6" xfId="1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165" fontId="11" fillId="6" borderId="8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0" fillId="0" borderId="0" xfId="0"/>
    <xf numFmtId="165" fontId="9" fillId="2" borderId="8" xfId="1" applyNumberFormat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/>
    </xf>
    <xf numFmtId="0" fontId="2" fillId="7" borderId="1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65" fontId="9" fillId="2" borderId="13" xfId="1" applyNumberFormat="1" applyFont="1" applyFill="1" applyBorder="1" applyAlignment="1">
      <alignment vertical="center"/>
    </xf>
    <xf numFmtId="165" fontId="9" fillId="0" borderId="13" xfId="1" applyNumberFormat="1" applyFont="1" applyBorder="1" applyAlignment="1">
      <alignment vertical="center"/>
    </xf>
    <xf numFmtId="165" fontId="9" fillId="0" borderId="13" xfId="1" applyNumberFormat="1" applyFont="1" applyBorder="1" applyAlignment="1">
      <alignment horizontal="center" vertical="center"/>
    </xf>
    <xf numFmtId="0" fontId="12" fillId="7" borderId="9" xfId="1" applyFont="1" applyFill="1" applyBorder="1" applyAlignment="1">
      <alignment horizontal="left" vertical="center"/>
    </xf>
    <xf numFmtId="165" fontId="13" fillId="7" borderId="14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/>
    </xf>
    <xf numFmtId="165" fontId="13" fillId="2" borderId="13" xfId="1" applyNumberFormat="1" applyFont="1" applyFill="1" applyBorder="1" applyAlignment="1">
      <alignment vertical="center"/>
    </xf>
    <xf numFmtId="0" fontId="11" fillId="3" borderId="9" xfId="1" applyFont="1" applyFill="1" applyBorder="1" applyAlignment="1">
      <alignment vertical="center"/>
    </xf>
    <xf numFmtId="165" fontId="11" fillId="3" borderId="14" xfId="1" applyNumberFormat="1" applyFont="1" applyFill="1" applyBorder="1" applyAlignment="1">
      <alignment vertical="center"/>
    </xf>
    <xf numFmtId="9" fontId="13" fillId="7" borderId="14" xfId="496" applyFont="1" applyFill="1" applyBorder="1" applyAlignment="1">
      <alignment vertical="center"/>
    </xf>
    <xf numFmtId="165" fontId="9" fillId="8" borderId="1" xfId="1" applyNumberFormat="1" applyFont="1" applyFill="1" applyBorder="1" applyAlignment="1">
      <alignment vertical="center"/>
    </xf>
    <xf numFmtId="165" fontId="9" fillId="8" borderId="1" xfId="1" applyNumberFormat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left" vertical="center" wrapText="1"/>
    </xf>
    <xf numFmtId="9" fontId="3" fillId="0" borderId="1" xfId="496" applyFont="1" applyBorder="1" applyAlignment="1">
      <alignment horizontal="center" vertical="center" wrapText="1"/>
    </xf>
    <xf numFmtId="9" fontId="2" fillId="7" borderId="1" xfId="496" applyFont="1" applyFill="1" applyBorder="1" applyAlignment="1">
      <alignment vertical="center"/>
    </xf>
    <xf numFmtId="9" fontId="2" fillId="5" borderId="1" xfId="496" applyFont="1" applyFill="1" applyBorder="1" applyAlignment="1">
      <alignment vertical="center"/>
    </xf>
    <xf numFmtId="9" fontId="9" fillId="0" borderId="1" xfId="496" applyFont="1" applyBorder="1" applyAlignment="1">
      <alignment vertical="center"/>
    </xf>
    <xf numFmtId="9" fontId="9" fillId="8" borderId="1" xfId="496" applyFont="1" applyFill="1" applyBorder="1" applyAlignment="1">
      <alignment vertical="center"/>
    </xf>
    <xf numFmtId="9" fontId="9" fillId="5" borderId="1" xfId="496" applyFont="1" applyFill="1" applyBorder="1" applyAlignment="1">
      <alignment vertical="center"/>
    </xf>
    <xf numFmtId="9" fontId="9" fillId="0" borderId="8" xfId="496" applyFont="1" applyBorder="1" applyAlignment="1">
      <alignment vertical="center"/>
    </xf>
    <xf numFmtId="9" fontId="9" fillId="0" borderId="13" xfId="496" applyFont="1" applyBorder="1" applyAlignment="1">
      <alignment vertical="center"/>
    </xf>
    <xf numFmtId="9" fontId="9" fillId="3" borderId="1" xfId="496" applyFont="1" applyFill="1" applyBorder="1" applyAlignment="1">
      <alignment vertical="center"/>
    </xf>
    <xf numFmtId="9" fontId="9" fillId="3" borderId="6" xfId="496" applyFont="1" applyFill="1" applyBorder="1" applyAlignment="1">
      <alignment vertical="center"/>
    </xf>
    <xf numFmtId="9" fontId="13" fillId="2" borderId="13" xfId="496" applyFont="1" applyFill="1" applyBorder="1" applyAlignment="1">
      <alignment vertical="center"/>
    </xf>
    <xf numFmtId="9" fontId="0" fillId="0" borderId="0" xfId="496" applyFont="1"/>
    <xf numFmtId="9" fontId="2" fillId="0" borderId="0" xfId="496" applyFont="1" applyAlignment="1">
      <alignment vertical="center"/>
    </xf>
    <xf numFmtId="9" fontId="10" fillId="0" borderId="1" xfId="496" applyFont="1" applyBorder="1" applyAlignment="1">
      <alignment vertical="center"/>
    </xf>
    <xf numFmtId="9" fontId="2" fillId="0" borderId="0" xfId="496" applyFont="1" applyAlignment="1">
      <alignment horizontal="center" vertical="center"/>
    </xf>
    <xf numFmtId="165" fontId="2" fillId="5" borderId="1" xfId="1" applyNumberFormat="1" applyFont="1" applyFill="1" applyBorder="1" applyAlignment="1">
      <alignment vertical="center"/>
    </xf>
    <xf numFmtId="165" fontId="2" fillId="5" borderId="1" xfId="1" applyNumberFormat="1" applyFont="1" applyFill="1" applyBorder="1" applyAlignment="1">
      <alignment horizontal="center" vertical="center"/>
    </xf>
    <xf numFmtId="9" fontId="3" fillId="0" borderId="3" xfId="496" applyFont="1" applyBorder="1" applyAlignment="1">
      <alignment horizontal="center" vertical="center" wrapText="1"/>
    </xf>
    <xf numFmtId="9" fontId="2" fillId="7" borderId="3" xfId="496" applyFont="1" applyFill="1" applyBorder="1" applyAlignment="1">
      <alignment horizontal="center" vertical="center"/>
    </xf>
    <xf numFmtId="9" fontId="2" fillId="5" borderId="3" xfId="496" applyFont="1" applyFill="1" applyBorder="1" applyAlignment="1">
      <alignment horizontal="center" vertical="center"/>
    </xf>
    <xf numFmtId="9" fontId="9" fillId="0" borderId="3" xfId="496" applyFont="1" applyBorder="1" applyAlignment="1">
      <alignment horizontal="center" vertical="center"/>
    </xf>
    <xf numFmtId="9" fontId="9" fillId="8" borderId="3" xfId="496" applyFont="1" applyFill="1" applyBorder="1" applyAlignment="1">
      <alignment horizontal="center" vertical="center"/>
    </xf>
    <xf numFmtId="9" fontId="9" fillId="5" borderId="3" xfId="496" applyFont="1" applyFill="1" applyBorder="1" applyAlignment="1">
      <alignment horizontal="center" vertical="center"/>
    </xf>
    <xf numFmtId="9" fontId="9" fillId="0" borderId="11" xfId="496" applyFont="1" applyBorder="1" applyAlignment="1">
      <alignment horizontal="center" vertical="center"/>
    </xf>
    <xf numFmtId="9" fontId="9" fillId="0" borderId="23" xfId="496" applyFont="1" applyBorder="1" applyAlignment="1">
      <alignment horizontal="center" vertical="center"/>
    </xf>
    <xf numFmtId="9" fontId="11" fillId="6" borderId="8" xfId="496" applyFont="1" applyFill="1" applyBorder="1" applyAlignment="1">
      <alignment vertical="center"/>
    </xf>
    <xf numFmtId="9" fontId="13" fillId="2" borderId="14" xfId="496" applyFont="1" applyFill="1" applyBorder="1" applyAlignment="1">
      <alignment horizontal="center" vertical="center"/>
    </xf>
    <xf numFmtId="9" fontId="11" fillId="3" borderId="14" xfId="496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1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1" xfId="0" applyFont="1" applyBorder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vertical="center"/>
    </xf>
    <xf numFmtId="9" fontId="9" fillId="0" borderId="1" xfId="496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9" fontId="9" fillId="0" borderId="3" xfId="496" applyFont="1" applyFill="1" applyBorder="1" applyAlignment="1">
      <alignment horizontal="center" vertical="center"/>
    </xf>
    <xf numFmtId="0" fontId="2" fillId="0" borderId="0" xfId="1" applyFill="1" applyAlignment="1">
      <alignment vertical="center" wrapText="1"/>
    </xf>
    <xf numFmtId="0" fontId="0" fillId="0" borderId="0" xfId="0" applyFill="1"/>
    <xf numFmtId="166" fontId="9" fillId="0" borderId="1" xfId="496" applyNumberFormat="1" applyFont="1" applyBorder="1" applyAlignment="1">
      <alignment vertical="center"/>
    </xf>
    <xf numFmtId="166" fontId="9" fillId="0" borderId="13" xfId="496" applyNumberFormat="1" applyFont="1" applyBorder="1" applyAlignment="1">
      <alignment vertical="center"/>
    </xf>
    <xf numFmtId="166" fontId="9" fillId="0" borderId="1" xfId="496" applyNumberFormat="1" applyFont="1" applyFill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7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01">
    <cellStyle name="Comma 2" xfId="2"/>
    <cellStyle name="Currency 2" xfId="3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Millares 2" xfId="498"/>
    <cellStyle name="Normal" xfId="0" builtinId="0"/>
    <cellStyle name="Normal 2" xfId="1"/>
    <cellStyle name="Normal 3" xfId="499"/>
    <cellStyle name="Porcentaje 2" xfId="497"/>
    <cellStyle name="Porcentaje 3" xfId="500"/>
    <cellStyle name="Porcentual" xfId="496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D18"/>
  <sheetViews>
    <sheetView zoomScale="90" zoomScaleNormal="90" workbookViewId="0">
      <selection activeCell="F10" sqref="F10"/>
    </sheetView>
  </sheetViews>
  <sheetFormatPr baseColWidth="10" defaultRowHeight="12.75"/>
  <cols>
    <col min="1" max="1" width="32.28515625" style="84" bestFit="1" customWidth="1"/>
    <col min="2" max="2" width="35" style="84" customWidth="1"/>
    <col min="3" max="3" width="34.28515625" style="84" bestFit="1" customWidth="1"/>
    <col min="4" max="16384" width="11.42578125" style="84"/>
  </cols>
  <sheetData>
    <row r="1" spans="1:4" ht="15">
      <c r="A1" s="109" t="s">
        <v>45</v>
      </c>
      <c r="B1" s="109"/>
      <c r="C1" s="109"/>
    </row>
    <row r="2" spans="1:4" s="87" customFormat="1" ht="15">
      <c r="A2" s="76"/>
      <c r="B2" s="76"/>
      <c r="C2" s="76"/>
      <c r="D2" s="86"/>
    </row>
    <row r="3" spans="1:4" ht="30">
      <c r="A3" s="78" t="s">
        <v>46</v>
      </c>
      <c r="B3" s="78" t="s">
        <v>47</v>
      </c>
      <c r="C3" s="79" t="s">
        <v>48</v>
      </c>
    </row>
    <row r="4" spans="1:4">
      <c r="A4" s="85"/>
      <c r="B4" s="83" t="s">
        <v>49</v>
      </c>
      <c r="C4" s="85"/>
    </row>
    <row r="5" spans="1:4">
      <c r="A5" s="85" t="s">
        <v>109</v>
      </c>
      <c r="B5" s="83" t="s">
        <v>50</v>
      </c>
      <c r="C5" s="85" t="s">
        <v>172</v>
      </c>
    </row>
    <row r="6" spans="1:4">
      <c r="A6" s="85" t="s">
        <v>114</v>
      </c>
      <c r="B6" s="83" t="s">
        <v>51</v>
      </c>
      <c r="C6" s="85" t="s">
        <v>110</v>
      </c>
    </row>
    <row r="7" spans="1:4">
      <c r="A7" s="85" t="s">
        <v>115</v>
      </c>
      <c r="B7" s="83" t="s">
        <v>52</v>
      </c>
      <c r="C7" s="85" t="s">
        <v>111</v>
      </c>
    </row>
    <row r="8" spans="1:4">
      <c r="A8" s="88"/>
      <c r="B8" s="89"/>
      <c r="C8" s="88"/>
    </row>
    <row r="9" spans="1:4">
      <c r="A9" s="88"/>
      <c r="B9" s="89"/>
      <c r="C9" s="88"/>
    </row>
    <row r="10" spans="1:4" ht="27" customHeight="1">
      <c r="A10" s="110" t="s">
        <v>95</v>
      </c>
      <c r="B10" s="110"/>
      <c r="C10" s="110"/>
    </row>
    <row r="11" spans="1:4">
      <c r="A11" s="108" t="s">
        <v>112</v>
      </c>
      <c r="B11" s="108"/>
      <c r="C11" s="108"/>
    </row>
    <row r="12" spans="1:4">
      <c r="A12" s="108" t="s">
        <v>113</v>
      </c>
      <c r="B12" s="108"/>
      <c r="C12" s="108"/>
    </row>
    <row r="13" spans="1:4">
      <c r="A13" s="108"/>
      <c r="B13" s="108"/>
      <c r="C13" s="108"/>
    </row>
    <row r="14" spans="1:4">
      <c r="A14" s="108"/>
      <c r="B14" s="108"/>
      <c r="C14" s="108"/>
    </row>
    <row r="15" spans="1:4">
      <c r="A15" s="108"/>
      <c r="B15" s="108"/>
      <c r="C15" s="108"/>
    </row>
    <row r="16" spans="1:4">
      <c r="A16" s="108"/>
      <c r="B16" s="108"/>
      <c r="C16" s="108"/>
    </row>
    <row r="17" spans="1:3">
      <c r="A17" s="108"/>
      <c r="B17" s="108"/>
      <c r="C17" s="108"/>
    </row>
    <row r="18" spans="1:3">
      <c r="A18" s="88"/>
      <c r="B18" s="89"/>
      <c r="C18" s="88"/>
    </row>
  </sheetData>
  <mergeCells count="9">
    <mergeCell ref="A14:C14"/>
    <mergeCell ref="A1:C1"/>
    <mergeCell ref="A10:C10"/>
    <mergeCell ref="A16:C16"/>
    <mergeCell ref="A17:C17"/>
    <mergeCell ref="A11:C11"/>
    <mergeCell ref="A15:C15"/>
    <mergeCell ref="A12:C12"/>
    <mergeCell ref="A13:C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W34"/>
  <sheetViews>
    <sheetView zoomScale="90" zoomScaleNormal="90" workbookViewId="0">
      <selection activeCell="E10" sqref="E10"/>
    </sheetView>
  </sheetViews>
  <sheetFormatPr baseColWidth="10" defaultRowHeight="12.75"/>
  <cols>
    <col min="1" max="1" width="3" style="82" bestFit="1" customWidth="1"/>
    <col min="2" max="2" width="27.7109375" style="84" customWidth="1"/>
    <col min="3" max="3" width="33.7109375" style="84" customWidth="1"/>
    <col min="4" max="4" width="35.42578125" style="84" customWidth="1"/>
    <col min="5" max="5" width="33.42578125" style="84" customWidth="1"/>
    <col min="6" max="6" width="21.85546875" style="84" customWidth="1"/>
    <col min="7" max="7" width="46" style="84" customWidth="1"/>
    <col min="8" max="11" width="20.7109375" style="84" customWidth="1"/>
    <col min="12" max="16384" width="11.42578125" style="84"/>
  </cols>
  <sheetData>
    <row r="1" spans="1:23" ht="15">
      <c r="L1" s="111" t="s">
        <v>53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s="82" customFormat="1" ht="75">
      <c r="A2" s="78" t="s">
        <v>54</v>
      </c>
      <c r="B2" s="79" t="s">
        <v>55</v>
      </c>
      <c r="C2" s="79" t="s">
        <v>56</v>
      </c>
      <c r="D2" s="79" t="s">
        <v>57</v>
      </c>
      <c r="E2" s="79" t="s">
        <v>58</v>
      </c>
      <c r="F2" s="79" t="s">
        <v>59</v>
      </c>
      <c r="G2" s="79" t="s">
        <v>60</v>
      </c>
      <c r="H2" s="79" t="s">
        <v>61</v>
      </c>
      <c r="I2" s="79" t="s">
        <v>105</v>
      </c>
      <c r="J2" s="79" t="s">
        <v>108</v>
      </c>
      <c r="K2" s="77" t="s">
        <v>62</v>
      </c>
      <c r="L2" s="77" t="s">
        <v>63</v>
      </c>
      <c r="M2" s="77" t="s">
        <v>64</v>
      </c>
      <c r="N2" s="77" t="s">
        <v>65</v>
      </c>
      <c r="O2" s="77" t="s">
        <v>66</v>
      </c>
      <c r="P2" s="77" t="s">
        <v>67</v>
      </c>
      <c r="Q2" s="77" t="s">
        <v>68</v>
      </c>
      <c r="R2" s="77" t="s">
        <v>69</v>
      </c>
      <c r="S2" s="77" t="s">
        <v>70</v>
      </c>
      <c r="T2" s="77" t="s">
        <v>71</v>
      </c>
      <c r="U2" s="77" t="s">
        <v>72</v>
      </c>
      <c r="V2" s="77" t="s">
        <v>73</v>
      </c>
      <c r="W2" s="77" t="s">
        <v>74</v>
      </c>
    </row>
    <row r="3" spans="1:23" ht="38.25">
      <c r="A3" s="83">
        <v>1</v>
      </c>
      <c r="B3" s="107" t="s">
        <v>170</v>
      </c>
      <c r="C3" s="107" t="s">
        <v>171</v>
      </c>
      <c r="D3" s="107" t="s">
        <v>173</v>
      </c>
      <c r="E3" s="83" t="s">
        <v>174</v>
      </c>
      <c r="F3" s="83" t="s">
        <v>175</v>
      </c>
      <c r="G3" s="83" t="s">
        <v>182</v>
      </c>
      <c r="H3" s="83">
        <v>1500000</v>
      </c>
      <c r="I3" s="107" t="s">
        <v>176</v>
      </c>
      <c r="J3" s="107" t="s">
        <v>177</v>
      </c>
      <c r="K3" s="85"/>
      <c r="L3" s="85"/>
      <c r="M3" s="85"/>
      <c r="N3" s="85"/>
      <c r="O3" s="85"/>
      <c r="P3" s="85"/>
      <c r="Q3" s="85"/>
      <c r="R3" s="85"/>
      <c r="S3" s="85"/>
      <c r="T3" s="83" t="s">
        <v>122</v>
      </c>
      <c r="U3" s="85"/>
      <c r="V3" s="85"/>
      <c r="W3" s="85"/>
    </row>
    <row r="4" spans="1:23" ht="38.25">
      <c r="A4" s="83">
        <v>2</v>
      </c>
      <c r="B4" s="83" t="s">
        <v>178</v>
      </c>
      <c r="C4" s="107" t="s">
        <v>179</v>
      </c>
      <c r="D4" s="107" t="s">
        <v>173</v>
      </c>
      <c r="E4" s="83" t="s">
        <v>180</v>
      </c>
      <c r="F4" s="83" t="s">
        <v>181</v>
      </c>
      <c r="G4" s="83" t="s">
        <v>182</v>
      </c>
      <c r="H4" s="83">
        <v>562500</v>
      </c>
      <c r="I4" s="107" t="s">
        <v>183</v>
      </c>
      <c r="J4" s="107" t="s">
        <v>177</v>
      </c>
      <c r="K4" s="85"/>
      <c r="L4" s="85"/>
      <c r="M4" s="85"/>
      <c r="N4" s="85"/>
      <c r="O4" s="85"/>
      <c r="P4" s="85"/>
      <c r="Q4" s="83" t="s">
        <v>122</v>
      </c>
      <c r="R4" s="85"/>
      <c r="S4" s="85"/>
      <c r="T4" s="85"/>
      <c r="U4" s="85"/>
      <c r="V4" s="85"/>
      <c r="W4" s="85"/>
    </row>
    <row r="5" spans="1:23" ht="38.25">
      <c r="A5" s="83">
        <v>3</v>
      </c>
      <c r="B5" s="83" t="s">
        <v>184</v>
      </c>
      <c r="C5" s="107" t="s">
        <v>185</v>
      </c>
      <c r="D5" s="107" t="s">
        <v>173</v>
      </c>
      <c r="E5" s="83" t="s">
        <v>180</v>
      </c>
      <c r="F5" s="83" t="s">
        <v>181</v>
      </c>
      <c r="G5" s="83" t="s">
        <v>182</v>
      </c>
      <c r="H5" s="83">
        <v>562500</v>
      </c>
      <c r="I5" s="107" t="s">
        <v>183</v>
      </c>
      <c r="J5" s="107" t="s">
        <v>177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3" t="s">
        <v>122</v>
      </c>
      <c r="W5" s="85"/>
    </row>
    <row r="6" spans="1:23" ht="38.25">
      <c r="A6" s="83">
        <v>4</v>
      </c>
      <c r="B6" s="107" t="s">
        <v>186</v>
      </c>
      <c r="C6" s="107" t="s">
        <v>187</v>
      </c>
      <c r="D6" s="107" t="s">
        <v>173</v>
      </c>
      <c r="E6" s="107" t="s">
        <v>188</v>
      </c>
      <c r="F6" s="107" t="s">
        <v>189</v>
      </c>
      <c r="G6" s="83" t="s">
        <v>182</v>
      </c>
      <c r="H6" s="107">
        <v>165000</v>
      </c>
      <c r="I6" s="107" t="s">
        <v>183</v>
      </c>
      <c r="J6" s="83" t="s">
        <v>190</v>
      </c>
      <c r="K6" s="85"/>
      <c r="L6" s="85"/>
      <c r="M6" s="85"/>
      <c r="N6" s="85"/>
      <c r="O6" s="85"/>
      <c r="P6" s="85"/>
      <c r="Q6" s="85"/>
      <c r="R6" s="85"/>
      <c r="S6" s="83" t="s">
        <v>122</v>
      </c>
      <c r="T6" s="85"/>
      <c r="U6" s="85"/>
      <c r="V6" s="85"/>
      <c r="W6" s="85"/>
    </row>
    <row r="7" spans="1:23">
      <c r="A7" s="83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>
      <c r="A8" s="83">
        <v>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3">
      <c r="A9" s="83">
        <v>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23">
      <c r="A10" s="83">
        <v>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23">
      <c r="A11" s="83">
        <v>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>
      <c r="A12" s="83">
        <v>10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1:23">
      <c r="A13" s="83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pans="1:23">
      <c r="A14" s="83">
        <v>12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1:23">
      <c r="A15" s="83">
        <v>13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spans="1:23">
      <c r="A16" s="83">
        <v>14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>
      <c r="A17" s="83">
        <v>15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</row>
    <row r="18" spans="1:23">
      <c r="A18" s="83">
        <v>16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>
      <c r="A19" s="83">
        <v>17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0" spans="1:23">
      <c r="A20" s="83">
        <v>18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</row>
    <row r="21" spans="1:23">
      <c r="A21" s="83">
        <v>19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</row>
    <row r="22" spans="1:23">
      <c r="A22" s="83">
        <v>20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pans="1:23">
      <c r="A23" s="83">
        <v>21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>
      <c r="A24" s="83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</row>
    <row r="25" spans="1:23">
      <c r="A25" s="83">
        <v>23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</row>
    <row r="26" spans="1:23">
      <c r="A26" s="83">
        <v>24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pans="1:23">
      <c r="A27" s="83">
        <v>25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3">
      <c r="A28" s="83">
        <v>26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 spans="1:23">
      <c r="A29" s="83">
        <v>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</row>
    <row r="30" spans="1:23">
      <c r="A30" s="83">
        <v>28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</row>
    <row r="31" spans="1:23">
      <c r="A31" s="83">
        <v>29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</row>
    <row r="32" spans="1:23">
      <c r="A32" s="83">
        <v>30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>
      <c r="A33" s="83">
        <v>31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1:23">
      <c r="A34" s="83">
        <v>32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</sheetData>
  <mergeCells count="1">
    <mergeCell ref="L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T44"/>
  <sheetViews>
    <sheetView zoomScale="90" zoomScaleNormal="90" workbookViewId="0">
      <selection activeCell="B13" sqref="B13"/>
    </sheetView>
  </sheetViews>
  <sheetFormatPr baseColWidth="10" defaultRowHeight="12.75"/>
  <cols>
    <col min="1" max="1" width="3.28515625" style="82" customWidth="1"/>
    <col min="2" max="3" width="18.5703125" style="82" customWidth="1"/>
    <col min="4" max="4" width="22.42578125" style="82" customWidth="1"/>
    <col min="5" max="8" width="11.42578125" style="82" customWidth="1"/>
    <col min="9" max="9" width="28.7109375" style="82" customWidth="1"/>
    <col min="10" max="10" width="17" style="82" bestFit="1" customWidth="1"/>
    <col min="11" max="11" width="24.28515625" style="82" bestFit="1" customWidth="1"/>
    <col min="12" max="12" width="16.42578125" style="82" customWidth="1"/>
    <col min="13" max="15" width="6" style="82" customWidth="1"/>
    <col min="16" max="16" width="14.85546875" style="82" customWidth="1"/>
    <col min="17" max="17" width="18.28515625" style="82" customWidth="1"/>
    <col min="18" max="19" width="16" style="82" customWidth="1"/>
    <col min="20" max="20" width="21.42578125" style="82" customWidth="1"/>
    <col min="21" max="16384" width="11.42578125" style="82"/>
  </cols>
  <sheetData>
    <row r="1" spans="1:20" ht="30" customHeight="1">
      <c r="A1" s="114"/>
      <c r="B1" s="110" t="s">
        <v>75</v>
      </c>
      <c r="C1" s="110" t="s">
        <v>76</v>
      </c>
      <c r="D1" s="110" t="s">
        <v>77</v>
      </c>
      <c r="E1" s="109" t="s">
        <v>78</v>
      </c>
      <c r="F1" s="109"/>
      <c r="G1" s="109"/>
      <c r="H1" s="110" t="s">
        <v>79</v>
      </c>
      <c r="I1" s="110" t="s">
        <v>80</v>
      </c>
      <c r="J1" s="110" t="s">
        <v>81</v>
      </c>
      <c r="K1" s="110"/>
      <c r="L1" s="110"/>
      <c r="M1" s="110" t="s">
        <v>82</v>
      </c>
      <c r="N1" s="110"/>
      <c r="O1" s="110"/>
      <c r="P1" s="110"/>
      <c r="Q1" s="110" t="s">
        <v>83</v>
      </c>
      <c r="R1" s="110" t="s">
        <v>84</v>
      </c>
      <c r="S1" s="112" t="s">
        <v>106</v>
      </c>
      <c r="T1" s="110" t="s">
        <v>107</v>
      </c>
    </row>
    <row r="2" spans="1:20" ht="45">
      <c r="A2" s="114"/>
      <c r="B2" s="112"/>
      <c r="C2" s="110"/>
      <c r="D2" s="110"/>
      <c r="E2" s="90" t="s">
        <v>85</v>
      </c>
      <c r="F2" s="90" t="s">
        <v>86</v>
      </c>
      <c r="G2" s="90" t="s">
        <v>87</v>
      </c>
      <c r="H2" s="110"/>
      <c r="I2" s="110"/>
      <c r="J2" s="91" t="s">
        <v>88</v>
      </c>
      <c r="K2" s="91" t="s">
        <v>89</v>
      </c>
      <c r="L2" s="91" t="s">
        <v>90</v>
      </c>
      <c r="M2" s="91" t="s">
        <v>91</v>
      </c>
      <c r="N2" s="90" t="s">
        <v>92</v>
      </c>
      <c r="O2" s="90" t="s">
        <v>93</v>
      </c>
      <c r="P2" s="91" t="s">
        <v>94</v>
      </c>
      <c r="Q2" s="110"/>
      <c r="R2" s="110"/>
      <c r="S2" s="113"/>
      <c r="T2" s="110"/>
    </row>
    <row r="3" spans="1:20" ht="82.5">
      <c r="A3" s="83">
        <v>1</v>
      </c>
      <c r="B3" s="102" t="s">
        <v>119</v>
      </c>
      <c r="C3" s="102" t="s">
        <v>120</v>
      </c>
      <c r="D3" s="103" t="s">
        <v>121</v>
      </c>
      <c r="E3" s="104" t="s">
        <v>122</v>
      </c>
      <c r="F3" s="104"/>
      <c r="G3" s="104"/>
      <c r="H3" s="104" t="s">
        <v>123</v>
      </c>
      <c r="I3" s="104" t="s">
        <v>124</v>
      </c>
      <c r="J3" s="104" t="s">
        <v>122</v>
      </c>
      <c r="K3" s="104"/>
      <c r="L3" s="104"/>
      <c r="M3" s="104" t="s">
        <v>122</v>
      </c>
      <c r="N3" s="104"/>
      <c r="O3" s="104"/>
      <c r="P3" s="104"/>
      <c r="Q3" s="104">
        <f>10*(12+2+2+2)</f>
        <v>180</v>
      </c>
      <c r="R3" s="105">
        <f>(18*(8333*5))+(6*30000)+ (18*5000)+(6*20000)</f>
        <v>1139970</v>
      </c>
      <c r="S3" s="104" t="s">
        <v>125</v>
      </c>
      <c r="T3" s="102" t="s">
        <v>126</v>
      </c>
    </row>
    <row r="4" spans="1:20" ht="99">
      <c r="A4" s="83">
        <v>2</v>
      </c>
      <c r="B4" s="102" t="s">
        <v>127</v>
      </c>
      <c r="C4" s="102" t="s">
        <v>128</v>
      </c>
      <c r="D4" s="103" t="s">
        <v>121</v>
      </c>
      <c r="E4" s="104" t="s">
        <v>122</v>
      </c>
      <c r="F4" s="104"/>
      <c r="G4" s="104"/>
      <c r="H4" s="104" t="s">
        <v>123</v>
      </c>
      <c r="I4" s="104" t="s">
        <v>124</v>
      </c>
      <c r="J4" s="104" t="s">
        <v>122</v>
      </c>
      <c r="K4" s="104"/>
      <c r="L4" s="104"/>
      <c r="M4" s="104" t="s">
        <v>122</v>
      </c>
      <c r="N4" s="104"/>
      <c r="O4" s="104"/>
      <c r="P4" s="104"/>
      <c r="Q4" s="104">
        <f>10*(12+2+2+2)</f>
        <v>180</v>
      </c>
      <c r="R4" s="105">
        <f t="shared" ref="R4:R6" si="0">(18*(8333*5))+(6*30000)+ (18*5000)+(6*20000)</f>
        <v>1139970</v>
      </c>
      <c r="S4" s="104" t="s">
        <v>125</v>
      </c>
      <c r="T4" s="102" t="s">
        <v>126</v>
      </c>
    </row>
    <row r="5" spans="1:20" ht="66">
      <c r="A5" s="83">
        <v>3</v>
      </c>
      <c r="B5" s="102" t="s">
        <v>129</v>
      </c>
      <c r="C5" s="102" t="s">
        <v>130</v>
      </c>
      <c r="D5" s="103" t="s">
        <v>121</v>
      </c>
      <c r="E5" s="104"/>
      <c r="F5" s="104" t="s">
        <v>122</v>
      </c>
      <c r="G5" s="104"/>
      <c r="H5" s="104" t="s">
        <v>123</v>
      </c>
      <c r="I5" s="104" t="s">
        <v>124</v>
      </c>
      <c r="J5" s="104" t="s">
        <v>122</v>
      </c>
      <c r="K5" s="104"/>
      <c r="L5" s="104"/>
      <c r="M5" s="104" t="s">
        <v>122</v>
      </c>
      <c r="N5" s="104"/>
      <c r="O5" s="104"/>
      <c r="P5" s="104"/>
      <c r="Q5" s="104">
        <f>10*(12+2+2+2)</f>
        <v>180</v>
      </c>
      <c r="R5" s="105">
        <f t="shared" si="0"/>
        <v>1139970</v>
      </c>
      <c r="S5" s="104" t="s">
        <v>125</v>
      </c>
      <c r="T5" s="102" t="s">
        <v>126</v>
      </c>
    </row>
    <row r="6" spans="1:20" ht="82.5">
      <c r="A6" s="83">
        <v>4</v>
      </c>
      <c r="B6" s="102" t="s">
        <v>131</v>
      </c>
      <c r="C6" s="102" t="s">
        <v>132</v>
      </c>
      <c r="D6" s="103" t="s">
        <v>121</v>
      </c>
      <c r="E6" s="104"/>
      <c r="F6" s="104" t="s">
        <v>122</v>
      </c>
      <c r="G6" s="104"/>
      <c r="H6" s="104" t="s">
        <v>123</v>
      </c>
      <c r="I6" s="104" t="s">
        <v>124</v>
      </c>
      <c r="J6" s="104" t="s">
        <v>122</v>
      </c>
      <c r="K6" s="104"/>
      <c r="L6" s="104"/>
      <c r="M6" s="104" t="s">
        <v>122</v>
      </c>
      <c r="N6" s="104"/>
      <c r="O6" s="104"/>
      <c r="P6" s="104"/>
      <c r="Q6" s="104">
        <f>10*(12+2+2+2)</f>
        <v>180</v>
      </c>
      <c r="R6" s="105">
        <f t="shared" si="0"/>
        <v>1139970</v>
      </c>
      <c r="S6" s="104" t="s">
        <v>125</v>
      </c>
      <c r="T6" s="102" t="s">
        <v>126</v>
      </c>
    </row>
    <row r="7" spans="1:20" ht="82.5">
      <c r="A7" s="83">
        <v>5</v>
      </c>
      <c r="B7" s="102" t="s">
        <v>133</v>
      </c>
      <c r="C7" s="102" t="s">
        <v>134</v>
      </c>
      <c r="D7" s="103" t="s">
        <v>121</v>
      </c>
      <c r="E7" s="104" t="s">
        <v>122</v>
      </c>
      <c r="F7" s="104"/>
      <c r="G7" s="104"/>
      <c r="H7" s="104" t="s">
        <v>135</v>
      </c>
      <c r="I7" s="104" t="s">
        <v>136</v>
      </c>
      <c r="J7" s="104" t="s">
        <v>122</v>
      </c>
      <c r="K7" s="104" t="s">
        <v>122</v>
      </c>
      <c r="L7" s="104"/>
      <c r="M7" s="104"/>
      <c r="N7" s="104" t="s">
        <v>122</v>
      </c>
      <c r="O7" s="104" t="s">
        <v>122</v>
      </c>
      <c r="P7" s="104"/>
      <c r="Q7" s="104">
        <f>12*10</f>
        <v>120</v>
      </c>
      <c r="R7" s="105">
        <f>12*4*15000</f>
        <v>720000</v>
      </c>
      <c r="S7" s="104" t="s">
        <v>125</v>
      </c>
      <c r="T7" s="102" t="s">
        <v>137</v>
      </c>
    </row>
    <row r="8" spans="1:20" ht="99">
      <c r="A8" s="83">
        <v>6</v>
      </c>
      <c r="B8" s="102" t="s">
        <v>138</v>
      </c>
      <c r="C8" s="102" t="s">
        <v>139</v>
      </c>
      <c r="D8" s="102" t="s">
        <v>140</v>
      </c>
      <c r="E8" s="104"/>
      <c r="F8" s="104"/>
      <c r="G8" s="104" t="s">
        <v>122</v>
      </c>
      <c r="H8" s="104" t="s">
        <v>141</v>
      </c>
      <c r="I8" s="104" t="s">
        <v>142</v>
      </c>
      <c r="J8" s="104" t="s">
        <v>122</v>
      </c>
      <c r="K8" s="104" t="s">
        <v>122</v>
      </c>
      <c r="L8" s="104"/>
      <c r="M8" s="104"/>
      <c r="N8" s="104" t="s">
        <v>122</v>
      </c>
      <c r="O8" s="104" t="s">
        <v>122</v>
      </c>
      <c r="P8" s="104"/>
      <c r="Q8" s="104">
        <f>40</f>
        <v>40</v>
      </c>
      <c r="R8" s="105">
        <f>(6*15000) + (20000) + (30000) + (40000) +(40000)</f>
        <v>220000</v>
      </c>
      <c r="S8" s="104" t="s">
        <v>125</v>
      </c>
      <c r="T8" s="102" t="s">
        <v>143</v>
      </c>
    </row>
    <row r="9" spans="1:20" ht="66">
      <c r="A9" s="83">
        <v>7</v>
      </c>
      <c r="B9" s="102" t="s">
        <v>144</v>
      </c>
      <c r="C9" s="102" t="s">
        <v>145</v>
      </c>
      <c r="D9" s="102" t="s">
        <v>140</v>
      </c>
      <c r="E9" s="104"/>
      <c r="F9" s="104"/>
      <c r="G9" s="104" t="s">
        <v>122</v>
      </c>
      <c r="H9" s="104" t="s">
        <v>141</v>
      </c>
      <c r="I9" s="104" t="s">
        <v>142</v>
      </c>
      <c r="J9" s="104" t="s">
        <v>122</v>
      </c>
      <c r="K9" s="104" t="s">
        <v>122</v>
      </c>
      <c r="L9" s="104"/>
      <c r="M9" s="104"/>
      <c r="N9" s="104" t="s">
        <v>122</v>
      </c>
      <c r="O9" s="104" t="s">
        <v>122</v>
      </c>
      <c r="P9" s="104"/>
      <c r="Q9" s="104">
        <f>40</f>
        <v>40</v>
      </c>
      <c r="R9" s="105">
        <f t="shared" ref="R9:R10" si="1">(6*15000) + (20000) + (30000) + (40000) +(40000)</f>
        <v>220000</v>
      </c>
      <c r="S9" s="104" t="s">
        <v>125</v>
      </c>
      <c r="T9" s="102" t="s">
        <v>143</v>
      </c>
    </row>
    <row r="10" spans="1:20" ht="82.5">
      <c r="A10" s="83">
        <v>8</v>
      </c>
      <c r="B10" s="102" t="s">
        <v>146</v>
      </c>
      <c r="C10" s="102" t="s">
        <v>147</v>
      </c>
      <c r="D10" s="102" t="s">
        <v>140</v>
      </c>
      <c r="E10" s="104"/>
      <c r="F10" s="104"/>
      <c r="G10" s="104" t="s">
        <v>122</v>
      </c>
      <c r="H10" s="104" t="s">
        <v>141</v>
      </c>
      <c r="I10" s="104" t="s">
        <v>142</v>
      </c>
      <c r="J10" s="104" t="s">
        <v>122</v>
      </c>
      <c r="K10" s="104" t="s">
        <v>122</v>
      </c>
      <c r="L10" s="104"/>
      <c r="M10" s="104"/>
      <c r="N10" s="104" t="s">
        <v>122</v>
      </c>
      <c r="O10" s="104" t="s">
        <v>122</v>
      </c>
      <c r="P10" s="104"/>
      <c r="Q10" s="104">
        <f>40</f>
        <v>40</v>
      </c>
      <c r="R10" s="105">
        <f t="shared" si="1"/>
        <v>220000</v>
      </c>
      <c r="S10" s="104" t="s">
        <v>125</v>
      </c>
      <c r="T10" s="102" t="s">
        <v>143</v>
      </c>
    </row>
    <row r="11" spans="1:20" ht="66">
      <c r="A11" s="83">
        <v>9</v>
      </c>
      <c r="B11" s="102" t="s">
        <v>148</v>
      </c>
      <c r="C11" s="102" t="s">
        <v>149</v>
      </c>
      <c r="D11" s="102" t="s">
        <v>150</v>
      </c>
      <c r="E11" s="104"/>
      <c r="F11" s="104" t="s">
        <v>122</v>
      </c>
      <c r="G11" s="104"/>
      <c r="H11" s="104" t="s">
        <v>141</v>
      </c>
      <c r="I11" s="104" t="s">
        <v>142</v>
      </c>
      <c r="J11" s="104" t="s">
        <v>122</v>
      </c>
      <c r="K11" s="104" t="s">
        <v>122</v>
      </c>
      <c r="L11" s="104"/>
      <c r="M11" s="104"/>
      <c r="N11" s="104" t="s">
        <v>122</v>
      </c>
      <c r="O11" s="104" t="s">
        <v>122</v>
      </c>
      <c r="P11" s="104"/>
      <c r="Q11" s="104">
        <f>30*4</f>
        <v>120</v>
      </c>
      <c r="R11" s="105">
        <f>((6*15000)+(20000)+(30000)+(40000))*4</f>
        <v>720000</v>
      </c>
      <c r="S11" s="104" t="s">
        <v>125</v>
      </c>
      <c r="T11" s="102" t="s">
        <v>143</v>
      </c>
    </row>
    <row r="12" spans="1:20" ht="82.5">
      <c r="A12" s="83">
        <v>10</v>
      </c>
      <c r="B12" s="102" t="s">
        <v>151</v>
      </c>
      <c r="C12" s="102" t="s">
        <v>152</v>
      </c>
      <c r="D12" s="102" t="s">
        <v>153</v>
      </c>
      <c r="E12" s="104" t="s">
        <v>122</v>
      </c>
      <c r="F12" s="104"/>
      <c r="G12" s="104"/>
      <c r="H12" s="104" t="s">
        <v>141</v>
      </c>
      <c r="I12" s="104" t="s">
        <v>124</v>
      </c>
      <c r="J12" s="104" t="s">
        <v>122</v>
      </c>
      <c r="K12" s="104" t="s">
        <v>122</v>
      </c>
      <c r="L12" s="104"/>
      <c r="M12" s="104"/>
      <c r="N12" s="104" t="s">
        <v>122</v>
      </c>
      <c r="O12" s="104" t="s">
        <v>122</v>
      </c>
      <c r="P12" s="104"/>
      <c r="Q12" s="104">
        <f>2*15</f>
        <v>30</v>
      </c>
      <c r="R12" s="105">
        <f>2*((10*13333)+(20000)+(30000)+(30000))</f>
        <v>426660</v>
      </c>
      <c r="S12" s="104" t="s">
        <v>125</v>
      </c>
      <c r="T12" s="102" t="s">
        <v>143</v>
      </c>
    </row>
    <row r="13" spans="1:20" ht="82.5">
      <c r="A13" s="83">
        <v>11</v>
      </c>
      <c r="B13" s="102" t="s">
        <v>154</v>
      </c>
      <c r="C13" s="102" t="s">
        <v>155</v>
      </c>
      <c r="D13" s="102" t="s">
        <v>140</v>
      </c>
      <c r="E13" s="104" t="s">
        <v>122</v>
      </c>
      <c r="F13" s="104"/>
      <c r="G13" s="104"/>
      <c r="H13" s="104" t="s">
        <v>156</v>
      </c>
      <c r="I13" s="104" t="s">
        <v>136</v>
      </c>
      <c r="J13" s="104" t="s">
        <v>122</v>
      </c>
      <c r="K13" s="104" t="s">
        <v>122</v>
      </c>
      <c r="L13" s="104"/>
      <c r="M13" s="104"/>
      <c r="N13" s="104" t="s">
        <v>122</v>
      </c>
      <c r="O13" s="104" t="s">
        <v>122</v>
      </c>
      <c r="P13" s="104"/>
      <c r="Q13" s="104">
        <f>40</f>
        <v>40</v>
      </c>
      <c r="R13" s="105">
        <f>1700000+80000+ 100000</f>
        <v>1880000</v>
      </c>
      <c r="S13" s="104" t="s">
        <v>125</v>
      </c>
      <c r="T13" s="102" t="s">
        <v>143</v>
      </c>
    </row>
    <row r="14" spans="1:20">
      <c r="A14" s="83">
        <v>12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>
      <c r="A15" s="83">
        <v>13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>
      <c r="A16" s="83">
        <v>14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1:20">
      <c r="A17" s="83">
        <v>15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spans="1:20">
      <c r="A18" s="83">
        <v>16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>
      <c r="A19" s="83">
        <v>17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0">
      <c r="A20" s="83">
        <v>18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>
      <c r="A21" s="83">
        <v>19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20">
      <c r="A22" s="83">
        <v>20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0">
      <c r="A23" s="83">
        <v>21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>
      <c r="A24" s="83">
        <v>22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>
      <c r="A25" s="83">
        <v>23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>
      <c r="A26" s="83">
        <v>24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>
      <c r="A27" s="83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>
      <c r="A28" s="83">
        <v>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>
      <c r="A29" s="83">
        <v>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>
      <c r="A30" s="83">
        <v>28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>
      <c r="A31" s="83">
        <v>29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20">
      <c r="A32" s="83">
        <v>30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1:20">
      <c r="A33" s="83">
        <v>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1:20">
      <c r="A34" s="83">
        <v>32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>
      <c r="A35" s="83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0">
      <c r="A36" s="83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1:20">
      <c r="A37" s="83">
        <v>35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1:20">
      <c r="A38" s="83">
        <v>36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>
      <c r="A39" s="83">
        <v>37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1:20">
      <c r="A40" s="83">
        <v>38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1:20">
      <c r="A41" s="83">
        <v>39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>
      <c r="A42" s="83">
        <v>40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>
      <c r="A43" s="83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>
      <c r="A44" s="83">
        <v>42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</sheetData>
  <mergeCells count="13">
    <mergeCell ref="A1:A2"/>
    <mergeCell ref="J1:L1"/>
    <mergeCell ref="M1:P1"/>
    <mergeCell ref="Q1:Q2"/>
    <mergeCell ref="R1:R2"/>
    <mergeCell ref="T1:T2"/>
    <mergeCell ref="S1:S2"/>
    <mergeCell ref="I1:I2"/>
    <mergeCell ref="B1:B2"/>
    <mergeCell ref="C1:C2"/>
    <mergeCell ref="D1:D2"/>
    <mergeCell ref="E1:G1"/>
    <mergeCell ref="H1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74"/>
  <sheetViews>
    <sheetView topLeftCell="A43" zoomScale="90" zoomScaleNormal="90" workbookViewId="0">
      <selection activeCell="L4" sqref="L4"/>
    </sheetView>
  </sheetViews>
  <sheetFormatPr baseColWidth="10" defaultColWidth="11.5703125" defaultRowHeight="16.5"/>
  <cols>
    <col min="1" max="1" width="10.5703125" style="80" customWidth="1"/>
    <col min="2" max="2" width="10.7109375" style="80" customWidth="1"/>
    <col min="3" max="3" width="15.42578125" style="80" customWidth="1"/>
    <col min="4" max="4" width="13.28515625" style="80" customWidth="1"/>
    <col min="5" max="5" width="15.7109375" style="80" customWidth="1"/>
    <col min="6" max="6" width="20.85546875" style="80" customWidth="1"/>
    <col min="7" max="7" width="27" style="80" customWidth="1"/>
    <col min="8" max="8" width="18.28515625" style="80" customWidth="1"/>
    <col min="9" max="9" width="15.7109375" style="80" customWidth="1"/>
    <col min="10" max="16384" width="11.5703125" style="80"/>
  </cols>
  <sheetData>
    <row r="1" spans="1:9" ht="38.450000000000003" customHeight="1">
      <c r="A1" s="115" t="s">
        <v>97</v>
      </c>
      <c r="B1" s="115"/>
      <c r="C1" s="115"/>
      <c r="D1" s="115"/>
      <c r="E1" s="115"/>
      <c r="F1" s="115"/>
      <c r="G1" s="115"/>
      <c r="H1" s="115"/>
      <c r="I1" s="115"/>
    </row>
    <row r="2" spans="1:9" ht="83.45" customHeight="1">
      <c r="A2" s="81" t="s">
        <v>98</v>
      </c>
      <c r="B2" s="81" t="s">
        <v>99</v>
      </c>
      <c r="C2" s="81" t="s">
        <v>96</v>
      </c>
      <c r="D2" s="81" t="s">
        <v>100</v>
      </c>
      <c r="E2" s="81" t="s">
        <v>44</v>
      </c>
      <c r="F2" s="81" t="s">
        <v>101</v>
      </c>
      <c r="G2" s="81" t="s">
        <v>102</v>
      </c>
      <c r="H2" s="81" t="s">
        <v>103</v>
      </c>
      <c r="I2" s="81" t="s">
        <v>104</v>
      </c>
    </row>
    <row r="3" spans="1:9" ht="66">
      <c r="A3" s="106">
        <v>42644</v>
      </c>
      <c r="B3" s="102" t="s">
        <v>157</v>
      </c>
      <c r="C3" s="102" t="s">
        <v>158</v>
      </c>
      <c r="D3" s="102" t="s">
        <v>159</v>
      </c>
      <c r="E3" s="102" t="s">
        <v>159</v>
      </c>
      <c r="F3" s="102" t="s">
        <v>119</v>
      </c>
      <c r="G3" s="102" t="s">
        <v>120</v>
      </c>
      <c r="H3" s="102" t="s">
        <v>160</v>
      </c>
      <c r="I3" s="102" t="s">
        <v>161</v>
      </c>
    </row>
    <row r="4" spans="1:9" ht="66">
      <c r="A4" s="106">
        <v>42644</v>
      </c>
      <c r="B4" s="102" t="s">
        <v>162</v>
      </c>
      <c r="C4" s="102" t="s">
        <v>158</v>
      </c>
      <c r="D4" s="102" t="s">
        <v>159</v>
      </c>
      <c r="E4" s="102" t="s">
        <v>159</v>
      </c>
      <c r="F4" s="102" t="s">
        <v>127</v>
      </c>
      <c r="G4" s="102" t="s">
        <v>128</v>
      </c>
      <c r="H4" s="102" t="s">
        <v>160</v>
      </c>
      <c r="I4" s="102" t="s">
        <v>161</v>
      </c>
    </row>
    <row r="5" spans="1:9" ht="49.5">
      <c r="A5" s="106">
        <v>42644</v>
      </c>
      <c r="B5" s="102" t="s">
        <v>163</v>
      </c>
      <c r="C5" s="102" t="s">
        <v>158</v>
      </c>
      <c r="D5" s="102" t="s">
        <v>159</v>
      </c>
      <c r="E5" s="102" t="s">
        <v>159</v>
      </c>
      <c r="F5" s="102" t="s">
        <v>129</v>
      </c>
      <c r="G5" s="102" t="s">
        <v>130</v>
      </c>
      <c r="H5" s="102" t="s">
        <v>160</v>
      </c>
      <c r="I5" s="102" t="s">
        <v>161</v>
      </c>
    </row>
    <row r="6" spans="1:9" ht="66">
      <c r="A6" s="106">
        <v>42644</v>
      </c>
      <c r="B6" s="102" t="s">
        <v>164</v>
      </c>
      <c r="C6" s="102" t="s">
        <v>158</v>
      </c>
      <c r="D6" s="102" t="s">
        <v>159</v>
      </c>
      <c r="E6" s="102" t="s">
        <v>159</v>
      </c>
      <c r="F6" s="102" t="s">
        <v>131</v>
      </c>
      <c r="G6" s="102" t="s">
        <v>132</v>
      </c>
      <c r="H6" s="102" t="s">
        <v>160</v>
      </c>
      <c r="I6" s="102" t="s">
        <v>161</v>
      </c>
    </row>
    <row r="7" spans="1:9" ht="66">
      <c r="A7" s="106">
        <v>42675</v>
      </c>
      <c r="B7" s="102" t="s">
        <v>157</v>
      </c>
      <c r="C7" s="102" t="s">
        <v>158</v>
      </c>
      <c r="D7" s="102" t="s">
        <v>159</v>
      </c>
      <c r="E7" s="102" t="s">
        <v>159</v>
      </c>
      <c r="F7" s="102" t="s">
        <v>119</v>
      </c>
      <c r="G7" s="102" t="s">
        <v>120</v>
      </c>
      <c r="H7" s="102" t="s">
        <v>165</v>
      </c>
      <c r="I7" s="102" t="s">
        <v>161</v>
      </c>
    </row>
    <row r="8" spans="1:9" ht="66">
      <c r="A8" s="106">
        <v>42675</v>
      </c>
      <c r="B8" s="102" t="s">
        <v>162</v>
      </c>
      <c r="C8" s="102" t="s">
        <v>158</v>
      </c>
      <c r="D8" s="102" t="s">
        <v>159</v>
      </c>
      <c r="E8" s="102" t="s">
        <v>166</v>
      </c>
      <c r="F8" s="102" t="s">
        <v>127</v>
      </c>
      <c r="G8" s="102" t="s">
        <v>128</v>
      </c>
      <c r="H8" s="102" t="s">
        <v>165</v>
      </c>
      <c r="I8" s="102" t="s">
        <v>161</v>
      </c>
    </row>
    <row r="9" spans="1:9" ht="49.5">
      <c r="A9" s="106">
        <v>42675</v>
      </c>
      <c r="B9" s="102" t="s">
        <v>163</v>
      </c>
      <c r="C9" s="102" t="s">
        <v>158</v>
      </c>
      <c r="D9" s="102" t="s">
        <v>159</v>
      </c>
      <c r="E9" s="102" t="s">
        <v>166</v>
      </c>
      <c r="F9" s="102" t="s">
        <v>129</v>
      </c>
      <c r="G9" s="102" t="s">
        <v>130</v>
      </c>
      <c r="H9" s="102" t="s">
        <v>165</v>
      </c>
      <c r="I9" s="102" t="s">
        <v>161</v>
      </c>
    </row>
    <row r="10" spans="1:9" ht="66">
      <c r="A10" s="106">
        <v>42675</v>
      </c>
      <c r="B10" s="102" t="s">
        <v>164</v>
      </c>
      <c r="C10" s="102" t="s">
        <v>158</v>
      </c>
      <c r="D10" s="102" t="s">
        <v>159</v>
      </c>
      <c r="E10" s="102" t="s">
        <v>166</v>
      </c>
      <c r="F10" s="102" t="s">
        <v>131</v>
      </c>
      <c r="G10" s="102" t="s">
        <v>132</v>
      </c>
      <c r="H10" s="102" t="s">
        <v>165</v>
      </c>
      <c r="I10" s="102" t="s">
        <v>161</v>
      </c>
    </row>
    <row r="11" spans="1:9" ht="66">
      <c r="A11" s="106">
        <v>42675</v>
      </c>
      <c r="B11" s="102" t="s">
        <v>157</v>
      </c>
      <c r="C11" s="102" t="s">
        <v>158</v>
      </c>
      <c r="D11" s="102" t="s">
        <v>159</v>
      </c>
      <c r="E11" s="102" t="s">
        <v>166</v>
      </c>
      <c r="F11" s="102" t="s">
        <v>119</v>
      </c>
      <c r="G11" s="102" t="s">
        <v>120</v>
      </c>
      <c r="H11" s="102" t="s">
        <v>160</v>
      </c>
      <c r="I11" s="102" t="s">
        <v>161</v>
      </c>
    </row>
    <row r="12" spans="1:9" ht="66">
      <c r="A12" s="106">
        <v>42675</v>
      </c>
      <c r="B12" s="102" t="s">
        <v>162</v>
      </c>
      <c r="C12" s="102" t="s">
        <v>158</v>
      </c>
      <c r="D12" s="102" t="s">
        <v>159</v>
      </c>
      <c r="E12" s="102" t="s">
        <v>159</v>
      </c>
      <c r="F12" s="102" t="s">
        <v>127</v>
      </c>
      <c r="G12" s="102" t="s">
        <v>128</v>
      </c>
      <c r="H12" s="102" t="s">
        <v>160</v>
      </c>
      <c r="I12" s="102" t="s">
        <v>161</v>
      </c>
    </row>
    <row r="13" spans="1:9" ht="49.5">
      <c r="A13" s="106">
        <v>42675</v>
      </c>
      <c r="B13" s="102" t="s">
        <v>163</v>
      </c>
      <c r="C13" s="102" t="s">
        <v>158</v>
      </c>
      <c r="D13" s="102" t="s">
        <v>159</v>
      </c>
      <c r="E13" s="102" t="s">
        <v>159</v>
      </c>
      <c r="F13" s="102" t="s">
        <v>129</v>
      </c>
      <c r="G13" s="102" t="s">
        <v>130</v>
      </c>
      <c r="H13" s="102" t="s">
        <v>160</v>
      </c>
      <c r="I13" s="102" t="s">
        <v>161</v>
      </c>
    </row>
    <row r="14" spans="1:9" ht="66">
      <c r="A14" s="106">
        <v>42675</v>
      </c>
      <c r="B14" s="102" t="s">
        <v>164</v>
      </c>
      <c r="C14" s="102" t="s">
        <v>158</v>
      </c>
      <c r="D14" s="102" t="s">
        <v>159</v>
      </c>
      <c r="E14" s="102" t="s">
        <v>159</v>
      </c>
      <c r="F14" s="102" t="s">
        <v>131</v>
      </c>
      <c r="G14" s="102" t="s">
        <v>132</v>
      </c>
      <c r="H14" s="102" t="s">
        <v>160</v>
      </c>
      <c r="I14" s="102" t="s">
        <v>161</v>
      </c>
    </row>
    <row r="15" spans="1:9" ht="66">
      <c r="A15" s="106">
        <v>42705</v>
      </c>
      <c r="B15" s="102" t="s">
        <v>157</v>
      </c>
      <c r="C15" s="102" t="s">
        <v>158</v>
      </c>
      <c r="D15" s="102" t="s">
        <v>159</v>
      </c>
      <c r="E15" s="102" t="s">
        <v>159</v>
      </c>
      <c r="F15" s="102" t="s">
        <v>119</v>
      </c>
      <c r="G15" s="102" t="s">
        <v>120</v>
      </c>
      <c r="H15" s="102" t="s">
        <v>167</v>
      </c>
      <c r="I15" s="102" t="s">
        <v>161</v>
      </c>
    </row>
    <row r="16" spans="1:9" ht="66">
      <c r="A16" s="106">
        <v>42705</v>
      </c>
      <c r="B16" s="102" t="s">
        <v>162</v>
      </c>
      <c r="C16" s="102" t="s">
        <v>158</v>
      </c>
      <c r="D16" s="102" t="s">
        <v>159</v>
      </c>
      <c r="E16" s="102" t="s">
        <v>166</v>
      </c>
      <c r="F16" s="102" t="s">
        <v>127</v>
      </c>
      <c r="G16" s="102" t="s">
        <v>128</v>
      </c>
      <c r="H16" s="102" t="s">
        <v>167</v>
      </c>
      <c r="I16" s="102" t="s">
        <v>161</v>
      </c>
    </row>
    <row r="17" spans="1:9" ht="66">
      <c r="A17" s="106">
        <v>42705</v>
      </c>
      <c r="B17" s="102" t="s">
        <v>163</v>
      </c>
      <c r="C17" s="102" t="s">
        <v>158</v>
      </c>
      <c r="D17" s="102" t="s">
        <v>159</v>
      </c>
      <c r="E17" s="102" t="s">
        <v>166</v>
      </c>
      <c r="F17" s="102" t="s">
        <v>129</v>
      </c>
      <c r="G17" s="102" t="s">
        <v>130</v>
      </c>
      <c r="H17" s="102" t="s">
        <v>167</v>
      </c>
      <c r="I17" s="102" t="s">
        <v>161</v>
      </c>
    </row>
    <row r="18" spans="1:9" ht="66">
      <c r="A18" s="106">
        <v>42705</v>
      </c>
      <c r="B18" s="102" t="s">
        <v>164</v>
      </c>
      <c r="C18" s="102" t="s">
        <v>158</v>
      </c>
      <c r="D18" s="102" t="s">
        <v>159</v>
      </c>
      <c r="E18" s="102" t="s">
        <v>166</v>
      </c>
      <c r="F18" s="102" t="s">
        <v>131</v>
      </c>
      <c r="G18" s="102" t="s">
        <v>132</v>
      </c>
      <c r="H18" s="102" t="s">
        <v>167</v>
      </c>
      <c r="I18" s="102" t="s">
        <v>161</v>
      </c>
    </row>
    <row r="19" spans="1:9" ht="66">
      <c r="A19" s="106">
        <v>42705</v>
      </c>
      <c r="B19" s="102" t="s">
        <v>157</v>
      </c>
      <c r="C19" s="102" t="s">
        <v>158</v>
      </c>
      <c r="D19" s="102" t="s">
        <v>159</v>
      </c>
      <c r="E19" s="102" t="s">
        <v>166</v>
      </c>
      <c r="F19" s="102" t="s">
        <v>119</v>
      </c>
      <c r="G19" s="102" t="s">
        <v>120</v>
      </c>
      <c r="H19" s="102" t="s">
        <v>160</v>
      </c>
      <c r="I19" s="102" t="s">
        <v>161</v>
      </c>
    </row>
    <row r="20" spans="1:9" ht="66">
      <c r="A20" s="106">
        <v>42705</v>
      </c>
      <c r="B20" s="102" t="s">
        <v>162</v>
      </c>
      <c r="C20" s="102" t="s">
        <v>158</v>
      </c>
      <c r="D20" s="102" t="s">
        <v>159</v>
      </c>
      <c r="E20" s="102" t="s">
        <v>159</v>
      </c>
      <c r="F20" s="102" t="s">
        <v>127</v>
      </c>
      <c r="G20" s="102" t="s">
        <v>128</v>
      </c>
      <c r="H20" s="102" t="s">
        <v>160</v>
      </c>
      <c r="I20" s="102" t="s">
        <v>161</v>
      </c>
    </row>
    <row r="21" spans="1:9" ht="49.5">
      <c r="A21" s="106">
        <v>42705</v>
      </c>
      <c r="B21" s="102" t="s">
        <v>163</v>
      </c>
      <c r="C21" s="102" t="s">
        <v>158</v>
      </c>
      <c r="D21" s="102" t="s">
        <v>159</v>
      </c>
      <c r="E21" s="102" t="s">
        <v>159</v>
      </c>
      <c r="F21" s="102" t="s">
        <v>129</v>
      </c>
      <c r="G21" s="102" t="s">
        <v>130</v>
      </c>
      <c r="H21" s="102" t="s">
        <v>160</v>
      </c>
      <c r="I21" s="102" t="s">
        <v>161</v>
      </c>
    </row>
    <row r="22" spans="1:9" ht="66">
      <c r="A22" s="106">
        <v>42705</v>
      </c>
      <c r="B22" s="102" t="s">
        <v>164</v>
      </c>
      <c r="C22" s="102" t="s">
        <v>158</v>
      </c>
      <c r="D22" s="102" t="s">
        <v>159</v>
      </c>
      <c r="E22" s="102" t="s">
        <v>159</v>
      </c>
      <c r="F22" s="102" t="s">
        <v>131</v>
      </c>
      <c r="G22" s="102" t="s">
        <v>132</v>
      </c>
      <c r="H22" s="102" t="s">
        <v>160</v>
      </c>
      <c r="I22" s="102" t="s">
        <v>161</v>
      </c>
    </row>
    <row r="23" spans="1:9" ht="66">
      <c r="A23" s="106">
        <v>42736</v>
      </c>
      <c r="B23" s="102" t="s">
        <v>157</v>
      </c>
      <c r="C23" s="102" t="s">
        <v>158</v>
      </c>
      <c r="D23" s="102" t="s">
        <v>159</v>
      </c>
      <c r="E23" s="102" t="s">
        <v>159</v>
      </c>
      <c r="F23" s="102" t="s">
        <v>119</v>
      </c>
      <c r="G23" s="102" t="s">
        <v>120</v>
      </c>
      <c r="H23" s="102" t="s">
        <v>168</v>
      </c>
      <c r="I23" s="102" t="s">
        <v>161</v>
      </c>
    </row>
    <row r="24" spans="1:9" ht="66">
      <c r="A24" s="106">
        <v>42736</v>
      </c>
      <c r="B24" s="102" t="s">
        <v>162</v>
      </c>
      <c r="C24" s="102" t="s">
        <v>158</v>
      </c>
      <c r="D24" s="102" t="s">
        <v>159</v>
      </c>
      <c r="E24" s="102" t="s">
        <v>166</v>
      </c>
      <c r="F24" s="102" t="s">
        <v>127</v>
      </c>
      <c r="G24" s="102" t="s">
        <v>128</v>
      </c>
      <c r="H24" s="102" t="s">
        <v>168</v>
      </c>
      <c r="I24" s="102" t="s">
        <v>161</v>
      </c>
    </row>
    <row r="25" spans="1:9" ht="66">
      <c r="A25" s="106">
        <v>42736</v>
      </c>
      <c r="B25" s="102" t="s">
        <v>163</v>
      </c>
      <c r="C25" s="102" t="s">
        <v>158</v>
      </c>
      <c r="D25" s="102" t="s">
        <v>159</v>
      </c>
      <c r="E25" s="102" t="s">
        <v>166</v>
      </c>
      <c r="F25" s="102" t="s">
        <v>129</v>
      </c>
      <c r="G25" s="102" t="s">
        <v>130</v>
      </c>
      <c r="H25" s="102" t="s">
        <v>168</v>
      </c>
      <c r="I25" s="102" t="s">
        <v>161</v>
      </c>
    </row>
    <row r="26" spans="1:9" ht="66">
      <c r="A26" s="106">
        <v>42736</v>
      </c>
      <c r="B26" s="102" t="s">
        <v>164</v>
      </c>
      <c r="C26" s="102" t="s">
        <v>158</v>
      </c>
      <c r="D26" s="102" t="s">
        <v>159</v>
      </c>
      <c r="E26" s="102" t="s">
        <v>166</v>
      </c>
      <c r="F26" s="102" t="s">
        <v>131</v>
      </c>
      <c r="G26" s="102" t="s">
        <v>132</v>
      </c>
      <c r="H26" s="102" t="s">
        <v>168</v>
      </c>
      <c r="I26" s="102" t="s">
        <v>161</v>
      </c>
    </row>
    <row r="27" spans="1:9" ht="66">
      <c r="A27" s="106">
        <v>42736</v>
      </c>
      <c r="B27" s="102" t="s">
        <v>157</v>
      </c>
      <c r="C27" s="102" t="s">
        <v>158</v>
      </c>
      <c r="D27" s="102" t="s">
        <v>159</v>
      </c>
      <c r="E27" s="102" t="s">
        <v>166</v>
      </c>
      <c r="F27" s="102" t="s">
        <v>119</v>
      </c>
      <c r="G27" s="102" t="s">
        <v>120</v>
      </c>
      <c r="H27" s="102" t="s">
        <v>160</v>
      </c>
      <c r="I27" s="102" t="s">
        <v>161</v>
      </c>
    </row>
    <row r="28" spans="1:9" ht="66">
      <c r="A28" s="106">
        <v>42736</v>
      </c>
      <c r="B28" s="102" t="s">
        <v>162</v>
      </c>
      <c r="C28" s="102" t="s">
        <v>158</v>
      </c>
      <c r="D28" s="102" t="s">
        <v>159</v>
      </c>
      <c r="E28" s="102" t="s">
        <v>159</v>
      </c>
      <c r="F28" s="102" t="s">
        <v>127</v>
      </c>
      <c r="G28" s="102" t="s">
        <v>128</v>
      </c>
      <c r="H28" s="102" t="s">
        <v>160</v>
      </c>
      <c r="I28" s="102" t="s">
        <v>161</v>
      </c>
    </row>
    <row r="29" spans="1:9" ht="49.5">
      <c r="A29" s="106">
        <v>42736</v>
      </c>
      <c r="B29" s="102" t="s">
        <v>163</v>
      </c>
      <c r="C29" s="102" t="s">
        <v>158</v>
      </c>
      <c r="D29" s="102" t="s">
        <v>159</v>
      </c>
      <c r="E29" s="102" t="s">
        <v>159</v>
      </c>
      <c r="F29" s="102" t="s">
        <v>129</v>
      </c>
      <c r="G29" s="102" t="s">
        <v>130</v>
      </c>
      <c r="H29" s="102" t="s">
        <v>160</v>
      </c>
      <c r="I29" s="102" t="s">
        <v>161</v>
      </c>
    </row>
    <row r="30" spans="1:9" ht="66">
      <c r="A30" s="106">
        <v>42736</v>
      </c>
      <c r="B30" s="102" t="s">
        <v>164</v>
      </c>
      <c r="C30" s="102" t="s">
        <v>158</v>
      </c>
      <c r="D30" s="102" t="s">
        <v>159</v>
      </c>
      <c r="E30" s="102" t="s">
        <v>159</v>
      </c>
      <c r="F30" s="102" t="s">
        <v>131</v>
      </c>
      <c r="G30" s="102" t="s">
        <v>132</v>
      </c>
      <c r="H30" s="102" t="s">
        <v>160</v>
      </c>
      <c r="I30" s="102" t="s">
        <v>161</v>
      </c>
    </row>
    <row r="31" spans="1:9" ht="66">
      <c r="A31" s="106">
        <v>42767</v>
      </c>
      <c r="B31" s="102" t="s">
        <v>157</v>
      </c>
      <c r="C31" s="102" t="s">
        <v>158</v>
      </c>
      <c r="D31" s="102" t="s">
        <v>159</v>
      </c>
      <c r="E31" s="102" t="s">
        <v>159</v>
      </c>
      <c r="F31" s="102" t="s">
        <v>119</v>
      </c>
      <c r="G31" s="102" t="s">
        <v>120</v>
      </c>
      <c r="H31" s="102" t="s">
        <v>160</v>
      </c>
      <c r="I31" s="102" t="s">
        <v>161</v>
      </c>
    </row>
    <row r="32" spans="1:9" ht="66">
      <c r="A32" s="106">
        <v>42767</v>
      </c>
      <c r="B32" s="102" t="s">
        <v>162</v>
      </c>
      <c r="C32" s="102" t="s">
        <v>158</v>
      </c>
      <c r="D32" s="102" t="s">
        <v>159</v>
      </c>
      <c r="E32" s="102" t="s">
        <v>159</v>
      </c>
      <c r="F32" s="102" t="s">
        <v>127</v>
      </c>
      <c r="G32" s="102" t="s">
        <v>128</v>
      </c>
      <c r="H32" s="102" t="s">
        <v>160</v>
      </c>
      <c r="I32" s="102" t="s">
        <v>161</v>
      </c>
    </row>
    <row r="33" spans="1:9" ht="49.5">
      <c r="A33" s="106">
        <v>42767</v>
      </c>
      <c r="B33" s="102" t="s">
        <v>163</v>
      </c>
      <c r="C33" s="102" t="s">
        <v>158</v>
      </c>
      <c r="D33" s="102" t="s">
        <v>159</v>
      </c>
      <c r="E33" s="102" t="s">
        <v>159</v>
      </c>
      <c r="F33" s="102" t="s">
        <v>129</v>
      </c>
      <c r="G33" s="102" t="s">
        <v>130</v>
      </c>
      <c r="H33" s="102" t="s">
        <v>160</v>
      </c>
      <c r="I33" s="102" t="s">
        <v>161</v>
      </c>
    </row>
    <row r="34" spans="1:9" ht="66">
      <c r="A34" s="106">
        <v>42767</v>
      </c>
      <c r="B34" s="102" t="s">
        <v>164</v>
      </c>
      <c r="C34" s="102" t="s">
        <v>158</v>
      </c>
      <c r="D34" s="102" t="s">
        <v>159</v>
      </c>
      <c r="E34" s="102" t="s">
        <v>159</v>
      </c>
      <c r="F34" s="102" t="s">
        <v>131</v>
      </c>
      <c r="G34" s="102" t="s">
        <v>132</v>
      </c>
      <c r="H34" s="102" t="s">
        <v>160</v>
      </c>
      <c r="I34" s="102" t="s">
        <v>161</v>
      </c>
    </row>
    <row r="35" spans="1:9" ht="66">
      <c r="A35" s="106">
        <v>42430</v>
      </c>
      <c r="B35" s="102" t="s">
        <v>157</v>
      </c>
      <c r="C35" s="102" t="s">
        <v>158</v>
      </c>
      <c r="D35" s="102" t="s">
        <v>159</v>
      </c>
      <c r="E35" s="102" t="s">
        <v>159</v>
      </c>
      <c r="F35" s="102" t="s">
        <v>119</v>
      </c>
      <c r="G35" s="102" t="s">
        <v>120</v>
      </c>
      <c r="H35" s="102" t="s">
        <v>165</v>
      </c>
      <c r="I35" s="102" t="s">
        <v>161</v>
      </c>
    </row>
    <row r="36" spans="1:9" ht="66">
      <c r="A36" s="106">
        <v>42430</v>
      </c>
      <c r="B36" s="102" t="s">
        <v>162</v>
      </c>
      <c r="C36" s="102" t="s">
        <v>158</v>
      </c>
      <c r="D36" s="102" t="s">
        <v>159</v>
      </c>
      <c r="E36" s="102" t="s">
        <v>166</v>
      </c>
      <c r="F36" s="102" t="s">
        <v>127</v>
      </c>
      <c r="G36" s="102" t="s">
        <v>128</v>
      </c>
      <c r="H36" s="102" t="s">
        <v>165</v>
      </c>
      <c r="I36" s="102" t="s">
        <v>161</v>
      </c>
    </row>
    <row r="37" spans="1:9" ht="49.5">
      <c r="A37" s="106">
        <v>42430</v>
      </c>
      <c r="B37" s="102" t="s">
        <v>163</v>
      </c>
      <c r="C37" s="102" t="s">
        <v>158</v>
      </c>
      <c r="D37" s="102" t="s">
        <v>159</v>
      </c>
      <c r="E37" s="102" t="s">
        <v>166</v>
      </c>
      <c r="F37" s="102" t="s">
        <v>129</v>
      </c>
      <c r="G37" s="102" t="s">
        <v>130</v>
      </c>
      <c r="H37" s="102" t="s">
        <v>165</v>
      </c>
      <c r="I37" s="102" t="s">
        <v>161</v>
      </c>
    </row>
    <row r="38" spans="1:9" ht="66">
      <c r="A38" s="106">
        <v>42430</v>
      </c>
      <c r="B38" s="102" t="s">
        <v>164</v>
      </c>
      <c r="C38" s="102" t="s">
        <v>158</v>
      </c>
      <c r="D38" s="102" t="s">
        <v>159</v>
      </c>
      <c r="E38" s="102" t="s">
        <v>166</v>
      </c>
      <c r="F38" s="102" t="s">
        <v>131</v>
      </c>
      <c r="G38" s="102" t="s">
        <v>132</v>
      </c>
      <c r="H38" s="102" t="s">
        <v>165</v>
      </c>
      <c r="I38" s="102" t="s">
        <v>161</v>
      </c>
    </row>
    <row r="39" spans="1:9" ht="66">
      <c r="A39" s="106">
        <v>42430</v>
      </c>
      <c r="B39" s="102" t="s">
        <v>157</v>
      </c>
      <c r="C39" s="102" t="s">
        <v>158</v>
      </c>
      <c r="D39" s="102" t="s">
        <v>159</v>
      </c>
      <c r="E39" s="102" t="s">
        <v>166</v>
      </c>
      <c r="F39" s="102" t="s">
        <v>119</v>
      </c>
      <c r="G39" s="102" t="s">
        <v>120</v>
      </c>
      <c r="H39" s="102" t="s">
        <v>160</v>
      </c>
      <c r="I39" s="102" t="s">
        <v>161</v>
      </c>
    </row>
    <row r="40" spans="1:9" ht="66">
      <c r="A40" s="106">
        <v>42430</v>
      </c>
      <c r="B40" s="102" t="s">
        <v>162</v>
      </c>
      <c r="C40" s="102" t="s">
        <v>158</v>
      </c>
      <c r="D40" s="102" t="s">
        <v>159</v>
      </c>
      <c r="E40" s="102" t="s">
        <v>159</v>
      </c>
      <c r="F40" s="102" t="s">
        <v>127</v>
      </c>
      <c r="G40" s="102" t="s">
        <v>128</v>
      </c>
      <c r="H40" s="102" t="s">
        <v>160</v>
      </c>
      <c r="I40" s="102" t="s">
        <v>161</v>
      </c>
    </row>
    <row r="41" spans="1:9" ht="49.5">
      <c r="A41" s="106">
        <v>42430</v>
      </c>
      <c r="B41" s="102" t="s">
        <v>163</v>
      </c>
      <c r="C41" s="102" t="s">
        <v>158</v>
      </c>
      <c r="D41" s="102" t="s">
        <v>159</v>
      </c>
      <c r="E41" s="102" t="s">
        <v>159</v>
      </c>
      <c r="F41" s="102" t="s">
        <v>129</v>
      </c>
      <c r="G41" s="102" t="s">
        <v>130</v>
      </c>
      <c r="H41" s="102" t="s">
        <v>160</v>
      </c>
      <c r="I41" s="102" t="s">
        <v>161</v>
      </c>
    </row>
    <row r="42" spans="1:9" ht="66">
      <c r="A42" s="106">
        <v>42430</v>
      </c>
      <c r="B42" s="102" t="s">
        <v>164</v>
      </c>
      <c r="C42" s="102" t="s">
        <v>158</v>
      </c>
      <c r="D42" s="102" t="s">
        <v>159</v>
      </c>
      <c r="E42" s="102" t="s">
        <v>159</v>
      </c>
      <c r="F42" s="102" t="s">
        <v>131</v>
      </c>
      <c r="G42" s="102" t="s">
        <v>132</v>
      </c>
      <c r="H42" s="102" t="s">
        <v>160</v>
      </c>
      <c r="I42" s="102" t="s">
        <v>161</v>
      </c>
    </row>
    <row r="43" spans="1:9" ht="66">
      <c r="A43" s="106">
        <v>42826</v>
      </c>
      <c r="B43" s="102" t="s">
        <v>157</v>
      </c>
      <c r="C43" s="102" t="s">
        <v>158</v>
      </c>
      <c r="D43" s="102" t="s">
        <v>159</v>
      </c>
      <c r="E43" s="102" t="s">
        <v>159</v>
      </c>
      <c r="F43" s="102" t="s">
        <v>119</v>
      </c>
      <c r="G43" s="102" t="s">
        <v>120</v>
      </c>
      <c r="H43" s="102" t="s">
        <v>167</v>
      </c>
      <c r="I43" s="102" t="s">
        <v>161</v>
      </c>
    </row>
    <row r="44" spans="1:9" ht="66">
      <c r="A44" s="106">
        <v>42826</v>
      </c>
      <c r="B44" s="102" t="s">
        <v>162</v>
      </c>
      <c r="C44" s="102" t="s">
        <v>158</v>
      </c>
      <c r="D44" s="102" t="s">
        <v>159</v>
      </c>
      <c r="E44" s="102" t="s">
        <v>166</v>
      </c>
      <c r="F44" s="102" t="s">
        <v>127</v>
      </c>
      <c r="G44" s="102" t="s">
        <v>128</v>
      </c>
      <c r="H44" s="102" t="s">
        <v>167</v>
      </c>
      <c r="I44" s="102" t="s">
        <v>161</v>
      </c>
    </row>
    <row r="45" spans="1:9" ht="66">
      <c r="A45" s="106">
        <v>42826</v>
      </c>
      <c r="B45" s="102" t="s">
        <v>163</v>
      </c>
      <c r="C45" s="102" t="s">
        <v>158</v>
      </c>
      <c r="D45" s="102" t="s">
        <v>159</v>
      </c>
      <c r="E45" s="102" t="s">
        <v>166</v>
      </c>
      <c r="F45" s="102" t="s">
        <v>129</v>
      </c>
      <c r="G45" s="102" t="s">
        <v>130</v>
      </c>
      <c r="H45" s="102" t="s">
        <v>167</v>
      </c>
      <c r="I45" s="102" t="s">
        <v>161</v>
      </c>
    </row>
    <row r="46" spans="1:9" ht="66">
      <c r="A46" s="106">
        <v>42826</v>
      </c>
      <c r="B46" s="102" t="s">
        <v>164</v>
      </c>
      <c r="C46" s="102" t="s">
        <v>158</v>
      </c>
      <c r="D46" s="102" t="s">
        <v>159</v>
      </c>
      <c r="E46" s="102" t="s">
        <v>166</v>
      </c>
      <c r="F46" s="102" t="s">
        <v>131</v>
      </c>
      <c r="G46" s="102" t="s">
        <v>132</v>
      </c>
      <c r="H46" s="102" t="s">
        <v>167</v>
      </c>
      <c r="I46" s="102" t="s">
        <v>161</v>
      </c>
    </row>
    <row r="47" spans="1:9" ht="66">
      <c r="A47" s="106">
        <v>42826</v>
      </c>
      <c r="B47" s="102" t="s">
        <v>157</v>
      </c>
      <c r="C47" s="102" t="s">
        <v>158</v>
      </c>
      <c r="D47" s="102" t="s">
        <v>159</v>
      </c>
      <c r="E47" s="102" t="s">
        <v>166</v>
      </c>
      <c r="F47" s="102" t="s">
        <v>119</v>
      </c>
      <c r="G47" s="102" t="s">
        <v>120</v>
      </c>
      <c r="H47" s="102" t="s">
        <v>160</v>
      </c>
      <c r="I47" s="102" t="s">
        <v>161</v>
      </c>
    </row>
    <row r="48" spans="1:9" ht="66">
      <c r="A48" s="106">
        <v>42826</v>
      </c>
      <c r="B48" s="102" t="s">
        <v>162</v>
      </c>
      <c r="C48" s="102" t="s">
        <v>158</v>
      </c>
      <c r="D48" s="102" t="s">
        <v>159</v>
      </c>
      <c r="E48" s="102" t="s">
        <v>159</v>
      </c>
      <c r="F48" s="102" t="s">
        <v>127</v>
      </c>
      <c r="G48" s="102" t="s">
        <v>128</v>
      </c>
      <c r="H48" s="102" t="s">
        <v>160</v>
      </c>
      <c r="I48" s="102" t="s">
        <v>161</v>
      </c>
    </row>
    <row r="49" spans="1:9" ht="49.5">
      <c r="A49" s="106">
        <v>42826</v>
      </c>
      <c r="B49" s="102" t="s">
        <v>163</v>
      </c>
      <c r="C49" s="102" t="s">
        <v>158</v>
      </c>
      <c r="D49" s="102" t="s">
        <v>159</v>
      </c>
      <c r="E49" s="102" t="s">
        <v>159</v>
      </c>
      <c r="F49" s="102" t="s">
        <v>129</v>
      </c>
      <c r="G49" s="102" t="s">
        <v>130</v>
      </c>
      <c r="H49" s="102" t="s">
        <v>160</v>
      </c>
      <c r="I49" s="102" t="s">
        <v>161</v>
      </c>
    </row>
    <row r="50" spans="1:9" ht="66">
      <c r="A50" s="106">
        <v>42826</v>
      </c>
      <c r="B50" s="102" t="s">
        <v>164</v>
      </c>
      <c r="C50" s="102" t="s">
        <v>158</v>
      </c>
      <c r="D50" s="102" t="s">
        <v>159</v>
      </c>
      <c r="E50" s="102" t="s">
        <v>159</v>
      </c>
      <c r="F50" s="102" t="s">
        <v>131</v>
      </c>
      <c r="G50" s="102" t="s">
        <v>132</v>
      </c>
      <c r="H50" s="102" t="s">
        <v>160</v>
      </c>
      <c r="I50" s="102" t="s">
        <v>161</v>
      </c>
    </row>
    <row r="51" spans="1:9" ht="66">
      <c r="A51" s="106">
        <v>42856</v>
      </c>
      <c r="B51" s="102" t="s">
        <v>157</v>
      </c>
      <c r="C51" s="102" t="s">
        <v>158</v>
      </c>
      <c r="D51" s="102" t="s">
        <v>159</v>
      </c>
      <c r="E51" s="102" t="s">
        <v>159</v>
      </c>
      <c r="F51" s="102" t="s">
        <v>119</v>
      </c>
      <c r="G51" s="102" t="s">
        <v>120</v>
      </c>
      <c r="H51" s="102" t="s">
        <v>168</v>
      </c>
      <c r="I51" s="102" t="s">
        <v>161</v>
      </c>
    </row>
    <row r="52" spans="1:9" ht="66">
      <c r="A52" s="106">
        <v>42856</v>
      </c>
      <c r="B52" s="102" t="s">
        <v>162</v>
      </c>
      <c r="C52" s="102" t="s">
        <v>158</v>
      </c>
      <c r="D52" s="102" t="s">
        <v>159</v>
      </c>
      <c r="E52" s="102" t="s">
        <v>166</v>
      </c>
      <c r="F52" s="102" t="s">
        <v>127</v>
      </c>
      <c r="G52" s="102" t="s">
        <v>128</v>
      </c>
      <c r="H52" s="102" t="s">
        <v>168</v>
      </c>
      <c r="I52" s="102" t="s">
        <v>161</v>
      </c>
    </row>
    <row r="53" spans="1:9" ht="66">
      <c r="A53" s="106">
        <v>42856</v>
      </c>
      <c r="B53" s="102" t="s">
        <v>163</v>
      </c>
      <c r="C53" s="102" t="s">
        <v>158</v>
      </c>
      <c r="D53" s="102" t="s">
        <v>159</v>
      </c>
      <c r="E53" s="102" t="s">
        <v>166</v>
      </c>
      <c r="F53" s="102" t="s">
        <v>129</v>
      </c>
      <c r="G53" s="102" t="s">
        <v>130</v>
      </c>
      <c r="H53" s="102" t="s">
        <v>168</v>
      </c>
      <c r="I53" s="102" t="s">
        <v>161</v>
      </c>
    </row>
    <row r="54" spans="1:9" ht="66">
      <c r="A54" s="106">
        <v>42856</v>
      </c>
      <c r="B54" s="102" t="s">
        <v>164</v>
      </c>
      <c r="C54" s="102" t="s">
        <v>158</v>
      </c>
      <c r="D54" s="102" t="s">
        <v>159</v>
      </c>
      <c r="E54" s="102" t="s">
        <v>166</v>
      </c>
      <c r="F54" s="102" t="s">
        <v>131</v>
      </c>
      <c r="G54" s="102" t="s">
        <v>132</v>
      </c>
      <c r="H54" s="102" t="s">
        <v>168</v>
      </c>
      <c r="I54" s="102" t="s">
        <v>161</v>
      </c>
    </row>
    <row r="55" spans="1:9" ht="66">
      <c r="A55" s="106">
        <v>42856</v>
      </c>
      <c r="B55" s="102" t="s">
        <v>157</v>
      </c>
      <c r="C55" s="102" t="s">
        <v>158</v>
      </c>
      <c r="D55" s="102" t="s">
        <v>159</v>
      </c>
      <c r="E55" s="102" t="s">
        <v>166</v>
      </c>
      <c r="F55" s="102" t="s">
        <v>119</v>
      </c>
      <c r="G55" s="102" t="s">
        <v>120</v>
      </c>
      <c r="H55" s="102" t="s">
        <v>160</v>
      </c>
      <c r="I55" s="102" t="s">
        <v>161</v>
      </c>
    </row>
    <row r="56" spans="1:9" ht="66">
      <c r="A56" s="106">
        <v>42856</v>
      </c>
      <c r="B56" s="102" t="s">
        <v>162</v>
      </c>
      <c r="C56" s="102" t="s">
        <v>158</v>
      </c>
      <c r="D56" s="102" t="s">
        <v>159</v>
      </c>
      <c r="E56" s="102" t="s">
        <v>159</v>
      </c>
      <c r="F56" s="102" t="s">
        <v>127</v>
      </c>
      <c r="G56" s="102" t="s">
        <v>128</v>
      </c>
      <c r="H56" s="102" t="s">
        <v>160</v>
      </c>
      <c r="I56" s="102" t="s">
        <v>161</v>
      </c>
    </row>
    <row r="57" spans="1:9" ht="49.5">
      <c r="A57" s="106">
        <v>42856</v>
      </c>
      <c r="B57" s="102" t="s">
        <v>163</v>
      </c>
      <c r="C57" s="102" t="s">
        <v>158</v>
      </c>
      <c r="D57" s="102" t="s">
        <v>159</v>
      </c>
      <c r="E57" s="102" t="s">
        <v>159</v>
      </c>
      <c r="F57" s="102" t="s">
        <v>129</v>
      </c>
      <c r="G57" s="102" t="s">
        <v>130</v>
      </c>
      <c r="H57" s="102" t="s">
        <v>160</v>
      </c>
      <c r="I57" s="102" t="s">
        <v>161</v>
      </c>
    </row>
    <row r="58" spans="1:9" ht="66">
      <c r="A58" s="106">
        <v>42856</v>
      </c>
      <c r="B58" s="102" t="s">
        <v>164</v>
      </c>
      <c r="C58" s="102" t="s">
        <v>158</v>
      </c>
      <c r="D58" s="102" t="s">
        <v>159</v>
      </c>
      <c r="E58" s="102" t="s">
        <v>159</v>
      </c>
      <c r="F58" s="102" t="s">
        <v>131</v>
      </c>
      <c r="G58" s="102" t="s">
        <v>132</v>
      </c>
      <c r="H58" s="102" t="s">
        <v>160</v>
      </c>
      <c r="I58" s="102" t="s">
        <v>161</v>
      </c>
    </row>
    <row r="59" spans="1:9" ht="66">
      <c r="A59" s="106">
        <v>42887</v>
      </c>
      <c r="B59" s="102" t="s">
        <v>157</v>
      </c>
      <c r="C59" s="102" t="s">
        <v>158</v>
      </c>
      <c r="D59" s="102" t="s">
        <v>159</v>
      </c>
      <c r="E59" s="102" t="s">
        <v>159</v>
      </c>
      <c r="F59" s="102" t="s">
        <v>119</v>
      </c>
      <c r="G59" s="102" t="s">
        <v>120</v>
      </c>
      <c r="H59" s="102" t="s">
        <v>160</v>
      </c>
      <c r="I59" s="102" t="s">
        <v>161</v>
      </c>
    </row>
    <row r="60" spans="1:9" ht="66">
      <c r="A60" s="106">
        <v>42887</v>
      </c>
      <c r="B60" s="102" t="s">
        <v>162</v>
      </c>
      <c r="C60" s="102" t="s">
        <v>158</v>
      </c>
      <c r="D60" s="102" t="s">
        <v>159</v>
      </c>
      <c r="E60" s="102" t="s">
        <v>159</v>
      </c>
      <c r="F60" s="102" t="s">
        <v>127</v>
      </c>
      <c r="G60" s="102" t="s">
        <v>128</v>
      </c>
      <c r="H60" s="102" t="s">
        <v>160</v>
      </c>
      <c r="I60" s="102" t="s">
        <v>161</v>
      </c>
    </row>
    <row r="61" spans="1:9" ht="49.5">
      <c r="A61" s="106">
        <v>42887</v>
      </c>
      <c r="B61" s="102" t="s">
        <v>163</v>
      </c>
      <c r="C61" s="102" t="s">
        <v>158</v>
      </c>
      <c r="D61" s="102" t="s">
        <v>159</v>
      </c>
      <c r="E61" s="102" t="s">
        <v>159</v>
      </c>
      <c r="F61" s="102" t="s">
        <v>129</v>
      </c>
      <c r="G61" s="102" t="s">
        <v>130</v>
      </c>
      <c r="H61" s="102" t="s">
        <v>160</v>
      </c>
      <c r="I61" s="102" t="s">
        <v>161</v>
      </c>
    </row>
    <row r="62" spans="1:9" ht="66">
      <c r="A62" s="106">
        <v>42887</v>
      </c>
      <c r="B62" s="102" t="s">
        <v>164</v>
      </c>
      <c r="C62" s="102" t="s">
        <v>158</v>
      </c>
      <c r="D62" s="102" t="s">
        <v>159</v>
      </c>
      <c r="E62" s="102" t="s">
        <v>159</v>
      </c>
      <c r="F62" s="102" t="s">
        <v>131</v>
      </c>
      <c r="G62" s="102" t="s">
        <v>132</v>
      </c>
      <c r="H62" s="102" t="s">
        <v>160</v>
      </c>
      <c r="I62" s="102" t="s">
        <v>161</v>
      </c>
    </row>
    <row r="63" spans="1:9" ht="66">
      <c r="A63" s="106">
        <v>42917</v>
      </c>
      <c r="B63" s="102" t="s">
        <v>157</v>
      </c>
      <c r="C63" s="102" t="s">
        <v>158</v>
      </c>
      <c r="D63" s="102" t="s">
        <v>159</v>
      </c>
      <c r="E63" s="102" t="s">
        <v>159</v>
      </c>
      <c r="F63" s="102" t="s">
        <v>119</v>
      </c>
      <c r="G63" s="102" t="s">
        <v>120</v>
      </c>
      <c r="H63" s="102" t="s">
        <v>160</v>
      </c>
      <c r="I63" s="102" t="s">
        <v>161</v>
      </c>
    </row>
    <row r="64" spans="1:9" ht="66">
      <c r="A64" s="106">
        <v>42917</v>
      </c>
      <c r="B64" s="102" t="s">
        <v>162</v>
      </c>
      <c r="C64" s="102" t="s">
        <v>158</v>
      </c>
      <c r="D64" s="102" t="s">
        <v>159</v>
      </c>
      <c r="E64" s="102" t="s">
        <v>159</v>
      </c>
      <c r="F64" s="102" t="s">
        <v>127</v>
      </c>
      <c r="G64" s="102" t="s">
        <v>128</v>
      </c>
      <c r="H64" s="102" t="s">
        <v>160</v>
      </c>
      <c r="I64" s="102" t="s">
        <v>161</v>
      </c>
    </row>
    <row r="65" spans="1:9" ht="49.5">
      <c r="A65" s="106">
        <v>42917</v>
      </c>
      <c r="B65" s="102" t="s">
        <v>163</v>
      </c>
      <c r="C65" s="102" t="s">
        <v>158</v>
      </c>
      <c r="D65" s="102" t="s">
        <v>159</v>
      </c>
      <c r="E65" s="102" t="s">
        <v>159</v>
      </c>
      <c r="F65" s="102" t="s">
        <v>129</v>
      </c>
      <c r="G65" s="102" t="s">
        <v>130</v>
      </c>
      <c r="H65" s="102" t="s">
        <v>160</v>
      </c>
      <c r="I65" s="102" t="s">
        <v>161</v>
      </c>
    </row>
    <row r="66" spans="1:9" ht="66">
      <c r="A66" s="106">
        <v>42917</v>
      </c>
      <c r="B66" s="102" t="s">
        <v>164</v>
      </c>
      <c r="C66" s="102" t="s">
        <v>158</v>
      </c>
      <c r="D66" s="102" t="s">
        <v>159</v>
      </c>
      <c r="E66" s="102" t="s">
        <v>159</v>
      </c>
      <c r="F66" s="102" t="s">
        <v>131</v>
      </c>
      <c r="G66" s="102" t="s">
        <v>132</v>
      </c>
      <c r="H66" s="102" t="s">
        <v>160</v>
      </c>
      <c r="I66" s="102" t="s">
        <v>161</v>
      </c>
    </row>
    <row r="67" spans="1:9" ht="66">
      <c r="A67" s="106">
        <v>42948</v>
      </c>
      <c r="B67" s="102" t="s">
        <v>157</v>
      </c>
      <c r="C67" s="102" t="s">
        <v>158</v>
      </c>
      <c r="D67" s="102" t="s">
        <v>159</v>
      </c>
      <c r="E67" s="102" t="s">
        <v>159</v>
      </c>
      <c r="F67" s="102" t="s">
        <v>119</v>
      </c>
      <c r="G67" s="102" t="s">
        <v>120</v>
      </c>
      <c r="H67" s="102" t="s">
        <v>160</v>
      </c>
      <c r="I67" s="102" t="s">
        <v>161</v>
      </c>
    </row>
    <row r="68" spans="1:9" ht="66">
      <c r="A68" s="106">
        <v>42948</v>
      </c>
      <c r="B68" s="102" t="s">
        <v>162</v>
      </c>
      <c r="C68" s="102" t="s">
        <v>158</v>
      </c>
      <c r="D68" s="102" t="s">
        <v>159</v>
      </c>
      <c r="E68" s="102" t="s">
        <v>159</v>
      </c>
      <c r="F68" s="102" t="s">
        <v>127</v>
      </c>
      <c r="G68" s="102" t="s">
        <v>128</v>
      </c>
      <c r="H68" s="102" t="s">
        <v>160</v>
      </c>
      <c r="I68" s="102" t="s">
        <v>161</v>
      </c>
    </row>
    <row r="69" spans="1:9" ht="49.5">
      <c r="A69" s="106">
        <v>42948</v>
      </c>
      <c r="B69" s="102" t="s">
        <v>163</v>
      </c>
      <c r="C69" s="102" t="s">
        <v>158</v>
      </c>
      <c r="D69" s="102" t="s">
        <v>159</v>
      </c>
      <c r="E69" s="102" t="s">
        <v>159</v>
      </c>
      <c r="F69" s="102" t="s">
        <v>129</v>
      </c>
      <c r="G69" s="102" t="s">
        <v>130</v>
      </c>
      <c r="H69" s="102" t="s">
        <v>160</v>
      </c>
      <c r="I69" s="102" t="s">
        <v>161</v>
      </c>
    </row>
    <row r="70" spans="1:9" ht="66">
      <c r="A70" s="106">
        <v>42948</v>
      </c>
      <c r="B70" s="102" t="s">
        <v>164</v>
      </c>
      <c r="C70" s="102" t="s">
        <v>158</v>
      </c>
      <c r="D70" s="102" t="s">
        <v>159</v>
      </c>
      <c r="E70" s="102" t="s">
        <v>159</v>
      </c>
      <c r="F70" s="102" t="s">
        <v>131</v>
      </c>
      <c r="G70" s="102" t="s">
        <v>132</v>
      </c>
      <c r="H70" s="102" t="s">
        <v>160</v>
      </c>
      <c r="I70" s="102" t="s">
        <v>161</v>
      </c>
    </row>
    <row r="71" spans="1:9" ht="66">
      <c r="A71" s="106">
        <v>42979</v>
      </c>
      <c r="B71" s="102" t="s">
        <v>157</v>
      </c>
      <c r="C71" s="102" t="s">
        <v>158</v>
      </c>
      <c r="D71" s="102" t="s">
        <v>159</v>
      </c>
      <c r="E71" s="102" t="s">
        <v>159</v>
      </c>
      <c r="F71" s="102" t="s">
        <v>119</v>
      </c>
      <c r="G71" s="102" t="s">
        <v>120</v>
      </c>
      <c r="H71" s="102" t="s">
        <v>160</v>
      </c>
      <c r="I71" s="102" t="s">
        <v>161</v>
      </c>
    </row>
    <row r="72" spans="1:9" ht="66">
      <c r="A72" s="106">
        <v>42979</v>
      </c>
      <c r="B72" s="102" t="s">
        <v>162</v>
      </c>
      <c r="C72" s="102" t="s">
        <v>158</v>
      </c>
      <c r="D72" s="102" t="s">
        <v>159</v>
      </c>
      <c r="E72" s="102" t="s">
        <v>159</v>
      </c>
      <c r="F72" s="102" t="s">
        <v>127</v>
      </c>
      <c r="G72" s="102" t="s">
        <v>128</v>
      </c>
      <c r="H72" s="102" t="s">
        <v>160</v>
      </c>
      <c r="I72" s="102" t="s">
        <v>161</v>
      </c>
    </row>
    <row r="73" spans="1:9" ht="49.5">
      <c r="A73" s="106">
        <v>42979</v>
      </c>
      <c r="B73" s="102" t="s">
        <v>163</v>
      </c>
      <c r="C73" s="102" t="s">
        <v>158</v>
      </c>
      <c r="D73" s="102" t="s">
        <v>159</v>
      </c>
      <c r="E73" s="102" t="s">
        <v>159</v>
      </c>
      <c r="F73" s="102" t="s">
        <v>129</v>
      </c>
      <c r="G73" s="102" t="s">
        <v>130</v>
      </c>
      <c r="H73" s="102" t="s">
        <v>160</v>
      </c>
      <c r="I73" s="102" t="s">
        <v>161</v>
      </c>
    </row>
    <row r="74" spans="1:9" ht="66">
      <c r="A74" s="106">
        <v>42979</v>
      </c>
      <c r="B74" s="102" t="s">
        <v>157</v>
      </c>
      <c r="C74" s="102" t="s">
        <v>158</v>
      </c>
      <c r="D74" s="102" t="s">
        <v>159</v>
      </c>
      <c r="E74" s="102" t="s">
        <v>159</v>
      </c>
      <c r="F74" s="102" t="s">
        <v>131</v>
      </c>
      <c r="G74" s="102" t="s">
        <v>132</v>
      </c>
      <c r="H74" s="102" t="s">
        <v>160</v>
      </c>
      <c r="I74" s="102" t="s">
        <v>161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83"/>
  <sheetViews>
    <sheetView tabSelected="1" topLeftCell="A13" zoomScale="80" zoomScaleNormal="80" workbookViewId="0">
      <selection activeCell="G32" sqref="G32"/>
    </sheetView>
  </sheetViews>
  <sheetFormatPr baseColWidth="10" defaultColWidth="21.5703125" defaultRowHeight="12.75"/>
  <cols>
    <col min="1" max="1" width="90.5703125" customWidth="1"/>
    <col min="2" max="2" width="22.5703125" bestFit="1" customWidth="1"/>
    <col min="3" max="3" width="21.5703125" style="59"/>
    <col min="4" max="4" width="21.5703125" customWidth="1"/>
    <col min="5" max="5" width="21.5703125" style="59" customWidth="1"/>
    <col min="6" max="6" width="21.5703125" customWidth="1"/>
    <col min="7" max="7" width="21.5703125" style="59" customWidth="1"/>
    <col min="9" max="9" width="21.5703125" style="59"/>
  </cols>
  <sheetData>
    <row r="1" spans="1:11">
      <c r="A1" s="116" t="s">
        <v>29</v>
      </c>
      <c r="B1" s="117"/>
      <c r="C1" s="117"/>
      <c r="D1" s="117"/>
      <c r="E1" s="117"/>
      <c r="F1" s="117"/>
      <c r="G1" s="117"/>
      <c r="H1" s="117"/>
      <c r="I1" s="118"/>
      <c r="J1" s="1"/>
      <c r="K1" s="1"/>
    </row>
    <row r="2" spans="1:11">
      <c r="A2" s="119"/>
      <c r="B2" s="120"/>
      <c r="C2" s="120"/>
      <c r="D2" s="120"/>
      <c r="E2" s="120"/>
      <c r="F2" s="120"/>
      <c r="G2" s="120"/>
      <c r="H2" s="120"/>
      <c r="I2" s="121"/>
      <c r="J2" s="1"/>
      <c r="K2" s="1"/>
    </row>
    <row r="3" spans="1:11">
      <c r="A3" s="119"/>
      <c r="B3" s="120"/>
      <c r="C3" s="120"/>
      <c r="D3" s="120"/>
      <c r="E3" s="120"/>
      <c r="F3" s="120"/>
      <c r="G3" s="120"/>
      <c r="H3" s="120"/>
      <c r="I3" s="121"/>
      <c r="J3" s="1"/>
      <c r="K3" s="1"/>
    </row>
    <row r="4" spans="1:11">
      <c r="A4" s="119"/>
      <c r="B4" s="120"/>
      <c r="C4" s="120"/>
      <c r="D4" s="120"/>
      <c r="E4" s="120"/>
      <c r="F4" s="120"/>
      <c r="G4" s="120"/>
      <c r="H4" s="120"/>
      <c r="I4" s="121"/>
      <c r="J4" s="1"/>
      <c r="K4" s="1"/>
    </row>
    <row r="5" spans="1:11">
      <c r="A5" s="119"/>
      <c r="B5" s="120"/>
      <c r="C5" s="120"/>
      <c r="D5" s="120"/>
      <c r="E5" s="120"/>
      <c r="F5" s="120"/>
      <c r="G5" s="120"/>
      <c r="H5" s="120"/>
      <c r="I5" s="121"/>
      <c r="J5" s="1"/>
      <c r="K5" s="1"/>
    </row>
    <row r="6" spans="1:11" ht="20.25" customHeight="1">
      <c r="A6" s="122" t="s">
        <v>20</v>
      </c>
      <c r="B6" s="125" t="s">
        <v>0</v>
      </c>
      <c r="C6" s="125"/>
      <c r="D6" s="126" t="s">
        <v>26</v>
      </c>
      <c r="E6" s="127"/>
      <c r="F6" s="127"/>
      <c r="G6" s="128"/>
      <c r="H6" s="125" t="s">
        <v>1</v>
      </c>
      <c r="I6" s="132"/>
      <c r="J6" s="1"/>
      <c r="K6" s="1"/>
    </row>
    <row r="7" spans="1:11" ht="20.25" customHeight="1">
      <c r="A7" s="122"/>
      <c r="B7" s="125"/>
      <c r="C7" s="125"/>
      <c r="D7" s="129"/>
      <c r="E7" s="130"/>
      <c r="F7" s="130"/>
      <c r="G7" s="131"/>
      <c r="H7" s="125"/>
      <c r="I7" s="132"/>
      <c r="J7" s="1"/>
      <c r="K7" s="1"/>
    </row>
    <row r="8" spans="1:11" ht="20.25" customHeight="1">
      <c r="A8" s="122"/>
      <c r="B8" s="125"/>
      <c r="C8" s="125"/>
      <c r="D8" s="123" t="s">
        <v>2</v>
      </c>
      <c r="E8" s="124"/>
      <c r="F8" s="123" t="s">
        <v>15</v>
      </c>
      <c r="G8" s="124"/>
      <c r="H8" s="125"/>
      <c r="I8" s="132"/>
      <c r="J8" s="1"/>
      <c r="K8" s="1"/>
    </row>
    <row r="9" spans="1:11" ht="25.5">
      <c r="A9" s="122"/>
      <c r="B9" s="9" t="s">
        <v>3</v>
      </c>
      <c r="C9" s="48" t="s">
        <v>4</v>
      </c>
      <c r="D9" s="9" t="s">
        <v>3</v>
      </c>
      <c r="E9" s="48" t="s">
        <v>4</v>
      </c>
      <c r="F9" s="9" t="s">
        <v>3</v>
      </c>
      <c r="G9" s="48" t="s">
        <v>4</v>
      </c>
      <c r="H9" s="9" t="s">
        <v>3</v>
      </c>
      <c r="I9" s="65" t="s">
        <v>4</v>
      </c>
      <c r="J9" s="3"/>
      <c r="K9" s="3"/>
    </row>
    <row r="10" spans="1:11">
      <c r="A10" s="29" t="s">
        <v>5</v>
      </c>
      <c r="B10" s="27"/>
      <c r="C10" s="49"/>
      <c r="D10" s="27"/>
      <c r="E10" s="49"/>
      <c r="F10" s="27"/>
      <c r="G10" s="49"/>
      <c r="H10" s="28"/>
      <c r="I10" s="66"/>
      <c r="J10" s="3"/>
      <c r="K10" s="3"/>
    </row>
    <row r="11" spans="1:11">
      <c r="A11" s="26" t="s">
        <v>41</v>
      </c>
      <c r="B11" s="63">
        <f>SUM(B12:B17)</f>
        <v>102350000</v>
      </c>
      <c r="C11" s="50">
        <f t="shared" ref="C11:G11" si="0">SUM(C12:C17)</f>
        <v>0.56962377496702621</v>
      </c>
      <c r="D11" s="63">
        <f t="shared" si="0"/>
        <v>5108412</v>
      </c>
      <c r="E11" s="50">
        <f t="shared" si="0"/>
        <v>2.8430609941640018E-2</v>
      </c>
      <c r="F11" s="63">
        <f t="shared" si="0"/>
        <v>0</v>
      </c>
      <c r="G11" s="50">
        <f t="shared" si="0"/>
        <v>0</v>
      </c>
      <c r="H11" s="64">
        <f>SUM(H12:H17)</f>
        <v>107458412</v>
      </c>
      <c r="I11" s="67">
        <f>SUM(I12:I17)</f>
        <v>0.59805438490866603</v>
      </c>
      <c r="J11" s="3"/>
      <c r="K11" s="3"/>
    </row>
    <row r="12" spans="1:11" ht="15">
      <c r="A12" s="4" t="s">
        <v>6</v>
      </c>
      <c r="B12" s="5">
        <v>32200000</v>
      </c>
      <c r="C12" s="99">
        <f>(B12/B49)</f>
        <v>0.17920747976490708</v>
      </c>
      <c r="D12" s="5">
        <v>1527288</v>
      </c>
      <c r="E12" s="99">
        <f>(D12/B49)</f>
        <v>8.5000445141361937E-3</v>
      </c>
      <c r="F12" s="5"/>
      <c r="G12" s="51"/>
      <c r="H12" s="10">
        <f>+B12+D12+F12</f>
        <v>33727288</v>
      </c>
      <c r="I12" s="68">
        <f>+C12+E12+G12</f>
        <v>0.18770752427904328</v>
      </c>
      <c r="J12" s="3"/>
      <c r="K12" s="3"/>
    </row>
    <row r="13" spans="1:11" ht="15">
      <c r="A13" s="4" t="s">
        <v>7</v>
      </c>
      <c r="B13" s="5">
        <v>27600000</v>
      </c>
      <c r="C13" s="99">
        <f>(B13/B49)</f>
        <v>0.15360641122706323</v>
      </c>
      <c r="D13" s="5">
        <v>1208724</v>
      </c>
      <c r="E13" s="99">
        <f>(D13/B49)</f>
        <v>6.7270926015949549E-3</v>
      </c>
      <c r="F13" s="5"/>
      <c r="G13" s="51"/>
      <c r="H13" s="10">
        <f t="shared" ref="H13:H16" si="1">+B13+D13+F13</f>
        <v>28808724</v>
      </c>
      <c r="I13" s="68">
        <f t="shared" ref="I13:I16" si="2">+C13+E13+G13</f>
        <v>0.16033350382865819</v>
      </c>
      <c r="J13" s="3"/>
      <c r="K13" s="3"/>
    </row>
    <row r="14" spans="1:11" ht="15">
      <c r="A14" s="4" t="s">
        <v>8</v>
      </c>
      <c r="B14" s="5">
        <v>17250000</v>
      </c>
      <c r="C14" s="99">
        <f>(B14/B49)</f>
        <v>9.6004007016914514E-2</v>
      </c>
      <c r="D14" s="5">
        <v>954000</v>
      </c>
      <c r="E14" s="99">
        <f>(D14/B49)</f>
        <v>5.3094389967615332E-3</v>
      </c>
      <c r="F14" s="5"/>
      <c r="G14" s="51"/>
      <c r="H14" s="10">
        <f t="shared" si="1"/>
        <v>18204000</v>
      </c>
      <c r="I14" s="68">
        <f t="shared" si="2"/>
        <v>0.10131344601367605</v>
      </c>
      <c r="J14" s="3"/>
      <c r="K14" s="3"/>
    </row>
    <row r="15" spans="1:11" ht="15">
      <c r="A15" s="4" t="s">
        <v>9</v>
      </c>
      <c r="B15" s="5">
        <v>17250000</v>
      </c>
      <c r="C15" s="99">
        <f>(B15/B49)</f>
        <v>9.6004007016914514E-2</v>
      </c>
      <c r="D15" s="5">
        <v>954000</v>
      </c>
      <c r="E15" s="99">
        <f>(D15/B49)</f>
        <v>5.3094389967615332E-3</v>
      </c>
      <c r="F15" s="5"/>
      <c r="G15" s="51"/>
      <c r="H15" s="10">
        <f t="shared" si="1"/>
        <v>18204000</v>
      </c>
      <c r="I15" s="68">
        <f t="shared" si="2"/>
        <v>0.10131344601367605</v>
      </c>
      <c r="J15" s="3"/>
      <c r="K15" s="3"/>
    </row>
    <row r="16" spans="1:11" ht="15">
      <c r="A16" s="4" t="s">
        <v>10</v>
      </c>
      <c r="B16" s="5">
        <v>8050000</v>
      </c>
      <c r="C16" s="99">
        <f>(B16/B49)</f>
        <v>4.4801869941226771E-2</v>
      </c>
      <c r="D16" s="5">
        <v>464400</v>
      </c>
      <c r="E16" s="99">
        <f>(D16/B49)</f>
        <v>2.584594832385803E-3</v>
      </c>
      <c r="F16" s="5"/>
      <c r="G16" s="51"/>
      <c r="H16" s="10">
        <f t="shared" si="1"/>
        <v>8514400</v>
      </c>
      <c r="I16" s="68">
        <f t="shared" si="2"/>
        <v>4.7386464773612573E-2</v>
      </c>
      <c r="J16" s="3"/>
      <c r="K16" s="3"/>
    </row>
    <row r="17" spans="1:11" s="24" customFormat="1" ht="15">
      <c r="A17" s="47" t="s">
        <v>27</v>
      </c>
      <c r="B17" s="45" t="s">
        <v>28</v>
      </c>
      <c r="C17" s="52">
        <v>0</v>
      </c>
      <c r="D17" s="45"/>
      <c r="E17" s="52"/>
      <c r="F17" s="45"/>
      <c r="G17" s="52"/>
      <c r="H17" s="46">
        <f>+D17+F17</f>
        <v>0</v>
      </c>
      <c r="I17" s="69">
        <f>+E17+G17</f>
        <v>0</v>
      </c>
      <c r="J17" s="3"/>
      <c r="K17" s="3"/>
    </row>
    <row r="18" spans="1:11" s="24" customFormat="1" ht="15">
      <c r="A18" s="26" t="s">
        <v>31</v>
      </c>
      <c r="B18" s="30">
        <f>SUM(B19)</f>
        <v>0</v>
      </c>
      <c r="C18" s="53">
        <f t="shared" ref="C18:F18" si="3">SUM(C19)</f>
        <v>0</v>
      </c>
      <c r="D18" s="30">
        <f>SUM(D19:D22)</f>
        <v>21845000</v>
      </c>
      <c r="E18" s="53">
        <f>SUM(E19:E22)</f>
        <v>0.1215772483063477</v>
      </c>
      <c r="F18" s="30">
        <f t="shared" si="3"/>
        <v>0</v>
      </c>
      <c r="G18" s="53">
        <f>SUM(G19:G23)</f>
        <v>4.0071237711407793E-3</v>
      </c>
      <c r="H18" s="31">
        <f>SUM(H19)</f>
        <v>0</v>
      </c>
      <c r="I18" s="70">
        <f>SUM(I19:I27)</f>
        <v>0.14859750651313725</v>
      </c>
      <c r="J18" s="3"/>
      <c r="K18" s="3"/>
    </row>
    <row r="19" spans="1:11" ht="52.5" customHeight="1">
      <c r="A19" s="47" t="s">
        <v>38</v>
      </c>
      <c r="B19" s="45" t="s">
        <v>28</v>
      </c>
      <c r="C19" s="52">
        <v>0</v>
      </c>
      <c r="D19" s="45"/>
      <c r="E19" s="52"/>
      <c r="F19" s="45"/>
      <c r="G19" s="52"/>
      <c r="H19" s="46">
        <f>+D19+F19</f>
        <v>0</v>
      </c>
      <c r="I19" s="69">
        <f>+E19+G19</f>
        <v>0</v>
      </c>
      <c r="J19" s="3"/>
      <c r="K19" s="3"/>
    </row>
    <row r="20" spans="1:11" s="98" customFormat="1" ht="15">
      <c r="A20" s="92" t="s">
        <v>116</v>
      </c>
      <c r="B20" s="93"/>
      <c r="C20" s="94"/>
      <c r="D20" s="93">
        <v>12960000</v>
      </c>
      <c r="E20" s="101">
        <f>(D20/B49)</f>
        <v>7.2128227880534038E-2</v>
      </c>
      <c r="F20" s="93"/>
      <c r="G20" s="94"/>
      <c r="H20" s="95"/>
      <c r="I20" s="96"/>
      <c r="J20" s="97"/>
      <c r="K20" s="97"/>
    </row>
    <row r="21" spans="1:11" s="24" customFormat="1" ht="15">
      <c r="A21" s="92" t="s">
        <v>117</v>
      </c>
      <c r="B21" s="93"/>
      <c r="C21" s="94"/>
      <c r="D21" s="93">
        <v>6480000</v>
      </c>
      <c r="E21" s="101">
        <f>(D21/B49)</f>
        <v>3.6064113940267019E-2</v>
      </c>
      <c r="F21" s="93"/>
      <c r="G21" s="94"/>
      <c r="H21" s="95"/>
      <c r="I21" s="96"/>
      <c r="J21" s="3"/>
      <c r="K21" s="3"/>
    </row>
    <row r="22" spans="1:11" s="24" customFormat="1" ht="15">
      <c r="A22" s="92" t="s">
        <v>118</v>
      </c>
      <c r="B22" s="93"/>
      <c r="C22" s="94"/>
      <c r="D22" s="93">
        <v>2405000</v>
      </c>
      <c r="E22" s="101">
        <f>(D22/B49)</f>
        <v>1.3384906485546633E-2</v>
      </c>
      <c r="F22" s="93"/>
      <c r="G22" s="94"/>
      <c r="H22" s="95"/>
      <c r="I22" s="96"/>
      <c r="J22" s="3"/>
      <c r="K22" s="3"/>
    </row>
    <row r="23" spans="1:11" s="24" customFormat="1" ht="15">
      <c r="A23" s="92" t="s">
        <v>169</v>
      </c>
      <c r="B23" s="93"/>
      <c r="C23" s="94"/>
      <c r="D23" s="93"/>
      <c r="E23" s="101"/>
      <c r="F23" s="93">
        <v>720000</v>
      </c>
      <c r="G23" s="101">
        <f>(F23/B49)</f>
        <v>4.0071237711407793E-3</v>
      </c>
      <c r="H23" s="95"/>
      <c r="I23" s="96"/>
      <c r="J23" s="3"/>
      <c r="K23" s="3"/>
    </row>
    <row r="24" spans="1:11" s="24" customFormat="1" ht="15">
      <c r="A24" s="26" t="s">
        <v>16</v>
      </c>
      <c r="B24" s="30">
        <f>SUM(B25)</f>
        <v>8900000</v>
      </c>
      <c r="C24" s="53">
        <f t="shared" ref="C24:G24" si="4">SUM(C25)</f>
        <v>4.9532502171045746E-2</v>
      </c>
      <c r="D24" s="30">
        <f t="shared" si="4"/>
        <v>0</v>
      </c>
      <c r="E24" s="53">
        <f t="shared" si="4"/>
        <v>0</v>
      </c>
      <c r="F24" s="30">
        <f t="shared" si="4"/>
        <v>0</v>
      </c>
      <c r="G24" s="53">
        <f t="shared" si="4"/>
        <v>0</v>
      </c>
      <c r="H24" s="31">
        <f>SUM(H25)</f>
        <v>8900000</v>
      </c>
      <c r="I24" s="70">
        <f>SUM(I25)</f>
        <v>4.9532502171045746E-2</v>
      </c>
      <c r="J24" s="3"/>
      <c r="K24" s="3"/>
    </row>
    <row r="25" spans="1:11" ht="15">
      <c r="A25" s="19" t="s">
        <v>42</v>
      </c>
      <c r="B25" s="25">
        <v>8900000</v>
      </c>
      <c r="C25" s="99">
        <f>(B25/B49)</f>
        <v>4.9532502171045746E-2</v>
      </c>
      <c r="D25" s="15"/>
      <c r="E25" s="54"/>
      <c r="F25" s="15"/>
      <c r="G25" s="54"/>
      <c r="H25" s="16">
        <f>+B25+D25+F25</f>
        <v>8900000</v>
      </c>
      <c r="I25" s="71">
        <f>+C25+E25+G25</f>
        <v>4.9532502171045746E-2</v>
      </c>
      <c r="J25" s="3"/>
      <c r="K25" s="3"/>
    </row>
    <row r="26" spans="1:11" s="24" customFormat="1" ht="15">
      <c r="A26" s="26" t="s">
        <v>17</v>
      </c>
      <c r="B26" s="30">
        <f>SUM(B27)</f>
        <v>4450000</v>
      </c>
      <c r="C26" s="53">
        <f t="shared" ref="C26:H26" si="5">SUM(C27)</f>
        <v>2.4766251085522873E-2</v>
      </c>
      <c r="D26" s="30">
        <f t="shared" si="5"/>
        <v>0</v>
      </c>
      <c r="E26" s="53">
        <f t="shared" si="5"/>
        <v>0</v>
      </c>
      <c r="F26" s="30">
        <f t="shared" si="5"/>
        <v>0</v>
      </c>
      <c r="G26" s="53">
        <f t="shared" si="5"/>
        <v>0</v>
      </c>
      <c r="H26" s="30">
        <f t="shared" si="5"/>
        <v>4450000</v>
      </c>
      <c r="I26" s="70">
        <f>SUM(I27)</f>
        <v>2.4766251085522873E-2</v>
      </c>
      <c r="J26" s="3"/>
      <c r="K26" s="3"/>
    </row>
    <row r="27" spans="1:11" s="24" customFormat="1" ht="15.75" thickBot="1">
      <c r="A27" s="32" t="s">
        <v>39</v>
      </c>
      <c r="B27" s="33">
        <v>4450000</v>
      </c>
      <c r="C27" s="100">
        <f>(B27/B49)</f>
        <v>2.4766251085522873E-2</v>
      </c>
      <c r="D27" s="34"/>
      <c r="E27" s="55"/>
      <c r="F27" s="34"/>
      <c r="G27" s="55"/>
      <c r="H27" s="35">
        <f>+B27+D27+F27</f>
        <v>4450000</v>
      </c>
      <c r="I27" s="72">
        <f>+C27+E27+G27</f>
        <v>2.4766251085522873E-2</v>
      </c>
      <c r="J27" s="3"/>
      <c r="K27" s="3"/>
    </row>
    <row r="28" spans="1:11" ht="16.5" thickBot="1">
      <c r="A28" s="36" t="s">
        <v>18</v>
      </c>
      <c r="B28" s="37">
        <f t="shared" ref="B28:I28" si="6">+B11+B18+B24+B26</f>
        <v>115700000</v>
      </c>
      <c r="C28" s="44">
        <f t="shared" si="6"/>
        <v>0.64392252822359486</v>
      </c>
      <c r="D28" s="37">
        <f t="shared" si="6"/>
        <v>26953412</v>
      </c>
      <c r="E28" s="44">
        <f t="shared" si="6"/>
        <v>0.15000785824798771</v>
      </c>
      <c r="F28" s="37">
        <f t="shared" si="6"/>
        <v>0</v>
      </c>
      <c r="G28" s="44">
        <f t="shared" si="6"/>
        <v>4.0071237711407793E-3</v>
      </c>
      <c r="H28" s="37">
        <f t="shared" si="6"/>
        <v>120808412</v>
      </c>
      <c r="I28" s="44">
        <f t="shared" si="6"/>
        <v>0.82095064467837187</v>
      </c>
      <c r="J28" s="12"/>
      <c r="K28" s="12"/>
    </row>
    <row r="29" spans="1:11" ht="27.75" customHeight="1">
      <c r="A29" s="38" t="s">
        <v>19</v>
      </c>
      <c r="B29" s="7">
        <f>SUM(B30:B41)</f>
        <v>46318182</v>
      </c>
      <c r="C29" s="56">
        <f t="shared" ref="C29:H29" si="7">SUM(C30:C41)</f>
        <v>0.24709584789949263</v>
      </c>
      <c r="D29" s="7">
        <f t="shared" si="7"/>
        <v>0</v>
      </c>
      <c r="E29" s="56">
        <f t="shared" si="7"/>
        <v>0</v>
      </c>
      <c r="F29" s="7">
        <f t="shared" si="7"/>
        <v>1120000</v>
      </c>
      <c r="G29" s="56">
        <f t="shared" si="7"/>
        <v>6.2333036439967682E-3</v>
      </c>
      <c r="H29" s="7">
        <f t="shared" si="7"/>
        <v>47438182</v>
      </c>
      <c r="I29" s="56">
        <f>SUM(I30:I41)</f>
        <v>0.25332915154348939</v>
      </c>
      <c r="J29" s="1"/>
      <c r="K29" s="1"/>
    </row>
    <row r="30" spans="1:11" ht="15.75">
      <c r="A30" s="4" t="s">
        <v>21</v>
      </c>
      <c r="B30" s="22">
        <v>2199091</v>
      </c>
      <c r="C30" s="99">
        <f>(B30/B49)</f>
        <v>1.2238930306946873E-2</v>
      </c>
      <c r="D30" s="6"/>
      <c r="E30" s="61"/>
      <c r="F30" s="6"/>
      <c r="G30" s="61"/>
      <c r="H30" s="10">
        <f>+B30+D30+F30</f>
        <v>2199091</v>
      </c>
      <c r="I30" s="68">
        <f>+C30+E30+G30</f>
        <v>1.2238930306946873E-2</v>
      </c>
      <c r="J30" s="1"/>
      <c r="K30" s="1"/>
    </row>
    <row r="31" spans="1:11" ht="21" customHeight="1">
      <c r="A31" s="39" t="s">
        <v>32</v>
      </c>
      <c r="B31" s="22">
        <v>11899046</v>
      </c>
      <c r="C31" s="99">
        <f>(B31/B49)</f>
        <v>6.6223541778468897E-2</v>
      </c>
      <c r="D31" s="6"/>
      <c r="E31" s="61"/>
      <c r="F31" s="6"/>
      <c r="G31" s="61"/>
      <c r="H31" s="10">
        <f t="shared" ref="H31:H37" si="8">+B31+D31+F31</f>
        <v>11899046</v>
      </c>
      <c r="I31" s="68">
        <f t="shared" ref="I31:I37" si="9">+C31+E31+G31</f>
        <v>6.6223541778468897E-2</v>
      </c>
      <c r="J31" s="1"/>
      <c r="K31" s="1"/>
    </row>
    <row r="32" spans="1:11" ht="17.25" customHeight="1">
      <c r="A32" s="4" t="s">
        <v>22</v>
      </c>
      <c r="B32" s="22">
        <v>4900016</v>
      </c>
      <c r="C32" s="99">
        <f>(B32/B49)</f>
        <v>2.7270792489680777E-2</v>
      </c>
      <c r="D32" s="6"/>
      <c r="E32" s="61"/>
      <c r="F32" s="6"/>
      <c r="G32" s="61"/>
      <c r="H32" s="10">
        <f t="shared" si="8"/>
        <v>4900016</v>
      </c>
      <c r="I32" s="68">
        <f t="shared" si="9"/>
        <v>2.7270792489680777E-2</v>
      </c>
    </row>
    <row r="33" spans="1:9" ht="15.75">
      <c r="A33" s="4" t="s">
        <v>23</v>
      </c>
      <c r="B33" s="22">
        <v>5000019</v>
      </c>
      <c r="C33" s="99">
        <f>(B33/B49)</f>
        <v>2.7827354154243821E-2</v>
      </c>
      <c r="D33" s="6"/>
      <c r="E33" s="61"/>
      <c r="F33" s="6"/>
      <c r="G33" s="61"/>
      <c r="H33" s="10">
        <f t="shared" si="8"/>
        <v>5000019</v>
      </c>
      <c r="I33" s="68">
        <f t="shared" si="9"/>
        <v>2.7827354154243821E-2</v>
      </c>
    </row>
    <row r="34" spans="1:9" ht="15.75">
      <c r="A34" s="4" t="s">
        <v>24</v>
      </c>
      <c r="B34" s="22">
        <v>14700010</v>
      </c>
      <c r="C34" s="99">
        <f>(B34/B49)</f>
        <v>8.1812165981954413E-2</v>
      </c>
      <c r="D34" s="23"/>
      <c r="E34" s="51"/>
      <c r="F34" s="22">
        <v>1120000</v>
      </c>
      <c r="G34" s="99">
        <f>(F34/B49)</f>
        <v>6.2333036439967682E-3</v>
      </c>
      <c r="H34" s="10">
        <f t="shared" si="8"/>
        <v>15820010</v>
      </c>
      <c r="I34" s="68">
        <f t="shared" si="9"/>
        <v>8.8045469625951181E-2</v>
      </c>
    </row>
    <row r="35" spans="1:9" s="24" customFormat="1" ht="15.75">
      <c r="A35" s="4" t="s">
        <v>33</v>
      </c>
      <c r="B35" s="22"/>
      <c r="C35" s="51"/>
      <c r="D35" s="23"/>
      <c r="E35" s="51"/>
      <c r="F35" s="23"/>
      <c r="G35" s="51"/>
      <c r="H35" s="10">
        <f t="shared" si="8"/>
        <v>0</v>
      </c>
      <c r="I35" s="68">
        <f t="shared" si="9"/>
        <v>0</v>
      </c>
    </row>
    <row r="36" spans="1:9" ht="15.75">
      <c r="A36" s="4" t="s">
        <v>37</v>
      </c>
      <c r="B36" s="22"/>
      <c r="C36" s="51"/>
      <c r="D36" s="6"/>
      <c r="E36" s="61"/>
      <c r="F36" s="6"/>
      <c r="G36" s="61"/>
      <c r="H36" s="10">
        <f t="shared" si="8"/>
        <v>0</v>
      </c>
      <c r="I36" s="68">
        <f t="shared" si="9"/>
        <v>0</v>
      </c>
    </row>
    <row r="37" spans="1:9" s="24" customFormat="1" ht="15.75">
      <c r="A37" s="4" t="s">
        <v>36</v>
      </c>
      <c r="B37" s="22">
        <v>5700000</v>
      </c>
      <c r="C37" s="99">
        <f>(B37/B49)</f>
        <v>3.1723063188197842E-2</v>
      </c>
      <c r="D37" s="6"/>
      <c r="E37" s="61"/>
      <c r="F37" s="6"/>
      <c r="G37" s="61"/>
      <c r="H37" s="10">
        <f t="shared" si="8"/>
        <v>5700000</v>
      </c>
      <c r="I37" s="68">
        <f t="shared" si="9"/>
        <v>3.1723063188197842E-2</v>
      </c>
    </row>
    <row r="38" spans="1:9" s="24" customFormat="1" ht="18.75" customHeight="1">
      <c r="A38" s="47" t="s">
        <v>43</v>
      </c>
      <c r="B38" s="45" t="s">
        <v>28</v>
      </c>
      <c r="C38" s="52">
        <v>0</v>
      </c>
      <c r="D38" s="45"/>
      <c r="E38" s="52"/>
      <c r="F38" s="45"/>
      <c r="G38" s="52"/>
      <c r="H38" s="46">
        <f>+D38+F38</f>
        <v>0</v>
      </c>
      <c r="I38" s="69">
        <f>+E38+G38</f>
        <v>0</v>
      </c>
    </row>
    <row r="39" spans="1:9" ht="15.75">
      <c r="A39" s="4" t="s">
        <v>34</v>
      </c>
      <c r="B39" s="22">
        <v>1920000</v>
      </c>
      <c r="C39" s="51"/>
      <c r="D39" s="6"/>
      <c r="E39" s="61"/>
      <c r="F39" s="6"/>
      <c r="G39" s="61"/>
      <c r="H39" s="10">
        <f>+B39+D39+F39</f>
        <v>1920000</v>
      </c>
      <c r="I39" s="68">
        <f>+C39+E39+G39</f>
        <v>0</v>
      </c>
    </row>
    <row r="40" spans="1:9" ht="15.75">
      <c r="A40" s="4" t="s">
        <v>30</v>
      </c>
      <c r="B40" s="22"/>
      <c r="C40" s="51"/>
      <c r="D40" s="6"/>
      <c r="E40" s="61"/>
      <c r="F40" s="6"/>
      <c r="G40" s="61"/>
      <c r="H40" s="10">
        <f>+B40+D40+F40</f>
        <v>0</v>
      </c>
      <c r="I40" s="68">
        <f>+C40+E40+G40</f>
        <v>0</v>
      </c>
    </row>
    <row r="41" spans="1:9" s="24" customFormat="1" ht="33" customHeight="1" thickBot="1">
      <c r="A41" s="47" t="s">
        <v>27</v>
      </c>
      <c r="B41" s="45" t="s">
        <v>28</v>
      </c>
      <c r="C41" s="52">
        <v>0</v>
      </c>
      <c r="D41" s="45"/>
      <c r="E41" s="52"/>
      <c r="F41" s="45"/>
      <c r="G41" s="52"/>
      <c r="H41" s="46">
        <f>+D41+F41</f>
        <v>0</v>
      </c>
      <c r="I41" s="69">
        <f>+E41+G41</f>
        <v>0</v>
      </c>
    </row>
    <row r="42" spans="1:9" ht="16.5" thickBot="1">
      <c r="A42" s="36" t="s">
        <v>11</v>
      </c>
      <c r="B42" s="37">
        <f>+B29</f>
        <v>46318182</v>
      </c>
      <c r="C42" s="44">
        <f t="shared" ref="C42:I42" si="10">+C29</f>
        <v>0.24709584789949263</v>
      </c>
      <c r="D42" s="37">
        <f t="shared" si="10"/>
        <v>0</v>
      </c>
      <c r="E42" s="44">
        <f t="shared" si="10"/>
        <v>0</v>
      </c>
      <c r="F42" s="37">
        <f t="shared" si="10"/>
        <v>1120000</v>
      </c>
      <c r="G42" s="44">
        <f t="shared" si="10"/>
        <v>6.2333036439967682E-3</v>
      </c>
      <c r="H42" s="37">
        <f t="shared" si="10"/>
        <v>47438182</v>
      </c>
      <c r="I42" s="44">
        <f t="shared" si="10"/>
        <v>0.25332915154348939</v>
      </c>
    </row>
    <row r="43" spans="1:9" ht="18.75" thickBot="1">
      <c r="A43" s="20" t="s">
        <v>12</v>
      </c>
      <c r="B43" s="21">
        <f>+B28+B42</f>
        <v>162018182</v>
      </c>
      <c r="C43" s="73">
        <f t="shared" ref="C43:I43" si="11">+C28+C42</f>
        <v>0.89101837612308743</v>
      </c>
      <c r="D43" s="21">
        <f t="shared" si="11"/>
        <v>26953412</v>
      </c>
      <c r="E43" s="73">
        <f t="shared" si="11"/>
        <v>0.15000785824798771</v>
      </c>
      <c r="F43" s="21">
        <f t="shared" si="11"/>
        <v>1120000</v>
      </c>
      <c r="G43" s="73">
        <f t="shared" si="11"/>
        <v>1.0240427415137547E-2</v>
      </c>
      <c r="H43" s="21">
        <f t="shared" si="11"/>
        <v>168246594</v>
      </c>
      <c r="I43" s="73">
        <f t="shared" si="11"/>
        <v>1.0742797962218613</v>
      </c>
    </row>
    <row r="44" spans="1:9" ht="15">
      <c r="A44" s="17" t="s">
        <v>13</v>
      </c>
      <c r="B44" s="18">
        <f>SUM(B45:B46)</f>
        <v>17661818.200000003</v>
      </c>
      <c r="C44" s="57">
        <f t="shared" ref="C44:I44" si="12">SUM(C45:C46)</f>
        <v>9.8295960487203987E-2</v>
      </c>
      <c r="D44" s="18">
        <f t="shared" si="12"/>
        <v>0</v>
      </c>
      <c r="E44" s="57">
        <f t="shared" si="12"/>
        <v>0</v>
      </c>
      <c r="F44" s="18">
        <f t="shared" si="12"/>
        <v>0</v>
      </c>
      <c r="G44" s="57">
        <f t="shared" si="12"/>
        <v>0</v>
      </c>
      <c r="H44" s="18">
        <f t="shared" si="12"/>
        <v>17661818.200000003</v>
      </c>
      <c r="I44" s="57">
        <f t="shared" si="12"/>
        <v>9.8295960487203987E-2</v>
      </c>
    </row>
    <row r="45" spans="1:9" ht="15.75">
      <c r="A45" s="4" t="s">
        <v>35</v>
      </c>
      <c r="B45" s="5">
        <v>1460000</v>
      </c>
      <c r="C45" s="99">
        <f>(B45/B49)</f>
        <v>8.1255565359243595E-3</v>
      </c>
      <c r="D45" s="23"/>
      <c r="E45" s="51"/>
      <c r="F45" s="5"/>
      <c r="G45" s="51"/>
      <c r="H45" s="10">
        <f>+B45+D45+F45</f>
        <v>1460000</v>
      </c>
      <c r="I45" s="68">
        <f>+C45+E45+G45</f>
        <v>8.1255565359243595E-3</v>
      </c>
    </row>
    <row r="46" spans="1:9" ht="21" customHeight="1" thickBot="1">
      <c r="A46" s="4" t="s">
        <v>40</v>
      </c>
      <c r="B46" s="22">
        <f>B43*0.1</f>
        <v>16201818.200000001</v>
      </c>
      <c r="C46" s="99">
        <f>(B46/B49)</f>
        <v>9.0170403951279621E-2</v>
      </c>
      <c r="D46" s="5" t="s">
        <v>28</v>
      </c>
      <c r="E46" s="51">
        <v>0</v>
      </c>
      <c r="F46" s="5" t="s">
        <v>28</v>
      </c>
      <c r="G46" s="51">
        <v>0</v>
      </c>
      <c r="H46" s="10">
        <f>+B46</f>
        <v>16201818.200000001</v>
      </c>
      <c r="I46" s="68">
        <f>+C46+E46+G46</f>
        <v>9.0170403951279621E-2</v>
      </c>
    </row>
    <row r="47" spans="1:9" ht="16.5" thickBot="1">
      <c r="A47" s="36" t="s">
        <v>14</v>
      </c>
      <c r="B47" s="37">
        <f>SUM(B44)</f>
        <v>17661818.200000003</v>
      </c>
      <c r="C47" s="44">
        <f t="shared" ref="C47:I47" si="13">SUM(C44)</f>
        <v>9.8295960487203987E-2</v>
      </c>
      <c r="D47" s="37">
        <f t="shared" si="13"/>
        <v>0</v>
      </c>
      <c r="E47" s="44">
        <f t="shared" si="13"/>
        <v>0</v>
      </c>
      <c r="F47" s="37">
        <f t="shared" si="13"/>
        <v>0</v>
      </c>
      <c r="G47" s="44">
        <f t="shared" si="13"/>
        <v>0</v>
      </c>
      <c r="H47" s="37">
        <f t="shared" si="13"/>
        <v>17661818.200000003</v>
      </c>
      <c r="I47" s="44">
        <f t="shared" si="13"/>
        <v>9.8295960487203987E-2</v>
      </c>
    </row>
    <row r="48" spans="1:9" s="24" customFormat="1" ht="16.5" thickBot="1">
      <c r="A48" s="40"/>
      <c r="B48" s="41"/>
      <c r="C48" s="58"/>
      <c r="D48" s="41"/>
      <c r="E48" s="58"/>
      <c r="F48" s="41"/>
      <c r="G48" s="58"/>
      <c r="H48" s="41"/>
      <c r="I48" s="74"/>
    </row>
    <row r="49" spans="1:9" ht="18.75" thickBot="1">
      <c r="A49" s="42" t="s">
        <v>25</v>
      </c>
      <c r="B49" s="43">
        <f>+B28+B42+B47</f>
        <v>179680000.19999999</v>
      </c>
      <c r="C49" s="75">
        <f t="shared" ref="C49:I49" si="14">+C28+C42+C47</f>
        <v>0.98931433661029144</v>
      </c>
      <c r="D49" s="43">
        <f t="shared" si="14"/>
        <v>26953412</v>
      </c>
      <c r="E49" s="75">
        <f t="shared" si="14"/>
        <v>0.15000785824798771</v>
      </c>
      <c r="F49" s="43">
        <f t="shared" si="14"/>
        <v>1120000</v>
      </c>
      <c r="G49" s="75">
        <f t="shared" si="14"/>
        <v>1.0240427415137547E-2</v>
      </c>
      <c r="H49" s="43">
        <f t="shared" si="14"/>
        <v>185908412.19999999</v>
      </c>
      <c r="I49" s="75">
        <f t="shared" si="14"/>
        <v>1.1725757567090653</v>
      </c>
    </row>
    <row r="50" spans="1:9">
      <c r="A50" s="1"/>
      <c r="B50" s="1"/>
      <c r="D50" s="1"/>
      <c r="F50" s="1"/>
      <c r="H50" s="2"/>
      <c r="I50" s="60"/>
    </row>
    <row r="51" spans="1:9">
      <c r="A51" s="1"/>
      <c r="B51" s="1"/>
      <c r="D51" s="1"/>
      <c r="F51" s="11"/>
      <c r="H51" s="2"/>
      <c r="I51" s="60"/>
    </row>
    <row r="52" spans="1:9">
      <c r="A52" s="1"/>
      <c r="B52" s="1"/>
      <c r="D52" s="1"/>
      <c r="F52" s="11"/>
      <c r="H52" s="2"/>
      <c r="I52" s="60"/>
    </row>
    <row r="53" spans="1:9" ht="15.75">
      <c r="A53" s="13"/>
      <c r="B53" s="1"/>
      <c r="D53" s="1"/>
      <c r="F53" s="1"/>
      <c r="H53" s="2"/>
      <c r="I53" s="60"/>
    </row>
    <row r="54" spans="1:9">
      <c r="A54" s="1"/>
      <c r="B54" s="11"/>
      <c r="C54" s="60"/>
      <c r="D54" s="1"/>
      <c r="F54" s="11"/>
      <c r="H54" s="2"/>
      <c r="I54" s="60"/>
    </row>
    <row r="55" spans="1:9">
      <c r="A55" s="1"/>
      <c r="B55" s="11"/>
      <c r="D55" s="1"/>
      <c r="F55" s="11"/>
      <c r="H55" s="2"/>
      <c r="I55" s="60"/>
    </row>
    <row r="56" spans="1:9">
      <c r="A56" s="12"/>
      <c r="B56" s="14"/>
      <c r="C56" s="60"/>
      <c r="D56" s="1"/>
      <c r="F56" s="1"/>
      <c r="H56" s="2"/>
      <c r="I56" s="60"/>
    </row>
    <row r="57" spans="1:9">
      <c r="D57" s="1"/>
      <c r="F57" s="1"/>
      <c r="H57" s="2"/>
      <c r="I57" s="60"/>
    </row>
    <row r="58" spans="1:9">
      <c r="D58" s="1"/>
      <c r="E58" s="60"/>
      <c r="F58" s="1"/>
      <c r="H58" s="2"/>
      <c r="I58" s="60"/>
    </row>
    <row r="59" spans="1:9">
      <c r="D59" s="8"/>
      <c r="E59" s="62"/>
      <c r="F59" s="1"/>
      <c r="H59" s="2"/>
      <c r="I59" s="60"/>
    </row>
    <row r="60" spans="1:9">
      <c r="D60" s="8"/>
      <c r="E60" s="62"/>
      <c r="F60" s="1"/>
      <c r="H60" s="2"/>
      <c r="I60" s="60"/>
    </row>
    <row r="61" spans="1:9">
      <c r="D61" s="8"/>
      <c r="E61" s="62"/>
      <c r="F61" s="1"/>
      <c r="H61" s="2"/>
      <c r="I61" s="60"/>
    </row>
    <row r="62" spans="1:9">
      <c r="D62" s="8"/>
      <c r="E62" s="62"/>
      <c r="F62" s="1"/>
      <c r="H62" s="2"/>
      <c r="I62" s="60"/>
    </row>
    <row r="63" spans="1:9">
      <c r="D63" s="8"/>
      <c r="E63" s="62"/>
      <c r="F63" s="1"/>
      <c r="H63" s="2"/>
      <c r="I63" s="60"/>
    </row>
    <row r="64" spans="1:9">
      <c r="D64" s="8"/>
      <c r="E64" s="62"/>
      <c r="F64" s="1"/>
      <c r="H64" s="2"/>
      <c r="I64" s="60"/>
    </row>
    <row r="65" spans="4:9">
      <c r="D65" s="8"/>
      <c r="E65" s="62"/>
      <c r="F65" s="1"/>
      <c r="H65" s="2"/>
      <c r="I65" s="60"/>
    </row>
    <row r="66" spans="4:9">
      <c r="D66" s="1"/>
      <c r="F66" s="1"/>
      <c r="H66" s="2"/>
      <c r="I66" s="60"/>
    </row>
    <row r="67" spans="4:9">
      <c r="D67" s="1"/>
      <c r="F67" s="1"/>
      <c r="H67" s="2"/>
      <c r="I67" s="60"/>
    </row>
    <row r="68" spans="4:9">
      <c r="D68" s="8"/>
      <c r="E68" s="62"/>
      <c r="F68" s="1"/>
      <c r="H68" s="2"/>
      <c r="I68" s="60"/>
    </row>
    <row r="69" spans="4:9">
      <c r="D69" s="8"/>
      <c r="E69" s="62"/>
      <c r="F69" s="1"/>
      <c r="H69" s="2"/>
      <c r="I69" s="60"/>
    </row>
    <row r="70" spans="4:9">
      <c r="D70" s="8"/>
      <c r="E70" s="62"/>
      <c r="F70" s="1"/>
      <c r="H70" s="2"/>
      <c r="I70" s="60"/>
    </row>
    <row r="71" spans="4:9">
      <c r="D71" s="8"/>
      <c r="E71" s="62"/>
      <c r="F71" s="1"/>
      <c r="H71" s="2"/>
      <c r="I71" s="60"/>
    </row>
    <row r="83" spans="2:2">
      <c r="B83" s="11"/>
    </row>
  </sheetData>
  <mergeCells count="7">
    <mergeCell ref="A1:I5"/>
    <mergeCell ref="A6:A9"/>
    <mergeCell ref="D8:E8"/>
    <mergeCell ref="B6:C8"/>
    <mergeCell ref="F8:G8"/>
    <mergeCell ref="D6:G7"/>
    <mergeCell ref="H6:I8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BRECHAS EQUIPO</vt:lpstr>
      <vt:lpstr>ACTIV. DES. PROFESIONAL</vt:lpstr>
      <vt:lpstr>PLAN DE CAPACITACIÓN REGULAR</vt:lpstr>
      <vt:lpstr>CRONOGR. CAPACIT. REGULAR</vt:lpstr>
      <vt:lpstr>PRESUPUESTO EJECUCIÓN</vt:lpstr>
    </vt:vector>
  </TitlesOfParts>
  <Company>UTSA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Usuario</cp:lastModifiedBy>
  <cp:lastPrinted>2016-07-04T19:47:40Z</cp:lastPrinted>
  <dcterms:created xsi:type="dcterms:W3CDTF">1999-05-26T15:06:52Z</dcterms:created>
  <dcterms:modified xsi:type="dcterms:W3CDTF">2016-09-05T00:50:07Z</dcterms:modified>
</cp:coreProperties>
</file>