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0" yWindow="780" windowWidth="12030" windowHeight="4785" tabRatio="938" activeTab="4"/>
  </bookViews>
  <sheets>
    <sheet name="BRECHAS EQUIPO" sheetId="23" r:id="rId1"/>
    <sheet name="ACTIV. DES. PROFESIONAL" sheetId="24" r:id="rId2"/>
    <sheet name="PLAN DE CAPACITACIÓN REGULAR" sheetId="25" r:id="rId3"/>
    <sheet name="CRONOGR. CAPACIT. REGULAR" sheetId="26" r:id="rId4"/>
    <sheet name="PRESUPUESTO EJECUCIÓN" sheetId="21" r:id="rId5"/>
    <sheet name="Hoja1" sheetId="27" r:id="rId6"/>
  </sheets>
  <calcPr calcId="145621"/>
</workbook>
</file>

<file path=xl/calcChain.xml><?xml version="1.0" encoding="utf-8"?>
<calcChain xmlns="http://schemas.openxmlformats.org/spreadsheetml/2006/main">
  <c r="C34" i="21" l="1"/>
  <c r="C33" i="21"/>
  <c r="F50" i="21" l="1"/>
  <c r="I18" i="21"/>
  <c r="I21" i="21"/>
  <c r="I20" i="21"/>
  <c r="I22" i="21"/>
  <c r="R14" i="25" l="1"/>
  <c r="Q14" i="25"/>
  <c r="R13" i="25"/>
  <c r="Q13" i="25"/>
  <c r="R12" i="25"/>
  <c r="Q12" i="25"/>
  <c r="R11" i="25"/>
  <c r="Q11" i="25"/>
  <c r="R10" i="25"/>
  <c r="Q10" i="25"/>
  <c r="R9" i="25"/>
  <c r="Q9" i="25"/>
  <c r="R8" i="25"/>
  <c r="Q8" i="25"/>
  <c r="R7" i="25"/>
  <c r="Q7" i="25"/>
  <c r="R6" i="25"/>
  <c r="Q6" i="25"/>
  <c r="R5" i="25"/>
  <c r="Q5" i="25"/>
  <c r="R4" i="25"/>
  <c r="Q4" i="25"/>
  <c r="R3" i="25"/>
  <c r="Q3" i="25"/>
  <c r="R16" i="25" l="1"/>
  <c r="C32" i="21"/>
  <c r="J19" i="21" l="1"/>
  <c r="E18" i="21"/>
  <c r="C11" i="21" l="1"/>
  <c r="E42" i="21" l="1"/>
  <c r="E45" i="21" s="1"/>
  <c r="F42" i="21"/>
  <c r="F45" i="21" s="1"/>
  <c r="G42" i="21"/>
  <c r="G45" i="21" s="1"/>
  <c r="H42" i="21"/>
  <c r="H45" i="21" s="1"/>
  <c r="E27" i="21"/>
  <c r="E40" i="21" s="1"/>
  <c r="F27" i="21"/>
  <c r="F40" i="21" s="1"/>
  <c r="G27" i="21"/>
  <c r="G40" i="21" s="1"/>
  <c r="C27" i="21"/>
  <c r="C40" i="21" s="1"/>
  <c r="E24" i="21"/>
  <c r="F24" i="21"/>
  <c r="G24" i="21"/>
  <c r="H24" i="21"/>
  <c r="C24" i="21"/>
  <c r="E22" i="21"/>
  <c r="F22" i="21"/>
  <c r="G22" i="21"/>
  <c r="H22" i="21"/>
  <c r="C22" i="21"/>
  <c r="D18" i="21"/>
  <c r="G18" i="21"/>
  <c r="C18" i="21"/>
  <c r="E11" i="21"/>
  <c r="G11" i="21"/>
  <c r="H11" i="21"/>
  <c r="I43" i="21"/>
  <c r="J39" i="21"/>
  <c r="I39" i="21"/>
  <c r="I38" i="21"/>
  <c r="J38" i="21"/>
  <c r="J37" i="21"/>
  <c r="I37" i="21"/>
  <c r="J36" i="21"/>
  <c r="I36" i="21"/>
  <c r="I29" i="21"/>
  <c r="I30" i="21"/>
  <c r="I31" i="21"/>
  <c r="I32" i="21"/>
  <c r="I33" i="21"/>
  <c r="J33" i="21"/>
  <c r="I34" i="21"/>
  <c r="J34" i="21"/>
  <c r="I35" i="21"/>
  <c r="I28" i="21"/>
  <c r="I25" i="21"/>
  <c r="I24" i="21" s="1"/>
  <c r="I23" i="21"/>
  <c r="I19" i="21"/>
  <c r="J17" i="21"/>
  <c r="I17" i="21"/>
  <c r="I13" i="21"/>
  <c r="I14" i="21"/>
  <c r="I15" i="21"/>
  <c r="I16" i="21"/>
  <c r="I12" i="21"/>
  <c r="C26" i="21" l="1"/>
  <c r="C41" i="21" s="1"/>
  <c r="E26" i="21"/>
  <c r="E41" i="21" s="1"/>
  <c r="G26" i="21"/>
  <c r="G41" i="21" s="1"/>
  <c r="I27" i="21"/>
  <c r="I40" i="21" s="1"/>
  <c r="I11" i="21"/>
  <c r="I26" i="21" s="1"/>
  <c r="E47" i="21" l="1"/>
  <c r="G47" i="21"/>
  <c r="I41" i="21"/>
  <c r="C44" i="21"/>
  <c r="C42" i="21" l="1"/>
  <c r="C45" i="21" s="1"/>
  <c r="C47" i="21" s="1"/>
  <c r="I44" i="21"/>
  <c r="I42" i="21" s="1"/>
  <c r="I45" i="21" s="1"/>
  <c r="I47" i="21" s="1"/>
  <c r="G50" i="21" s="1"/>
  <c r="C49" i="21" l="1"/>
  <c r="D44" i="21"/>
  <c r="J44" i="21" s="1"/>
  <c r="F20" i="21"/>
  <c r="H18" i="21"/>
  <c r="H26" i="21" s="1"/>
  <c r="H32" i="21"/>
  <c r="H27" i="21" s="1"/>
  <c r="H40" i="21" s="1"/>
  <c r="F21" i="21"/>
  <c r="F14" i="21"/>
  <c r="D35" i="21"/>
  <c r="J35" i="21" s="1"/>
  <c r="D29" i="21"/>
  <c r="J29" i="21" s="1"/>
  <c r="D16" i="21"/>
  <c r="D12" i="21"/>
  <c r="D43" i="21"/>
  <c r="F15" i="21"/>
  <c r="D30" i="21"/>
  <c r="J30" i="21" s="1"/>
  <c r="D23" i="21"/>
  <c r="D13" i="21"/>
  <c r="F16" i="21"/>
  <c r="F12" i="21"/>
  <c r="D31" i="21"/>
  <c r="J31" i="21" s="1"/>
  <c r="D25" i="21"/>
  <c r="D14" i="21"/>
  <c r="F13" i="21"/>
  <c r="D32" i="21"/>
  <c r="D28" i="21"/>
  <c r="D15" i="21"/>
  <c r="J32" i="21" l="1"/>
  <c r="J14" i="21"/>
  <c r="J15" i="21"/>
  <c r="J23" i="21"/>
  <c r="J22" i="21" s="1"/>
  <c r="D22" i="21"/>
  <c r="D27" i="21"/>
  <c r="D40" i="21" s="1"/>
  <c r="J28" i="21"/>
  <c r="J13" i="21"/>
  <c r="J16" i="21"/>
  <c r="D42" i="21"/>
  <c r="D45" i="21" s="1"/>
  <c r="J43" i="21"/>
  <c r="J42" i="21" s="1"/>
  <c r="J45" i="21" s="1"/>
  <c r="H47" i="21"/>
  <c r="H41" i="21"/>
  <c r="J25" i="21"/>
  <c r="J24" i="21" s="1"/>
  <c r="D24" i="21"/>
  <c r="D11" i="21"/>
  <c r="J12" i="21"/>
  <c r="F18" i="21"/>
  <c r="F11" i="21"/>
  <c r="J27" i="21" l="1"/>
  <c r="J40" i="21" s="1"/>
  <c r="D26" i="21"/>
  <c r="D41" i="21" s="1"/>
  <c r="J11" i="21"/>
  <c r="F26" i="21"/>
  <c r="J18" i="21"/>
  <c r="D47" i="21" l="1"/>
  <c r="J26" i="21"/>
  <c r="J41" i="21" s="1"/>
  <c r="F47" i="21"/>
  <c r="F41" i="21"/>
  <c r="J47" i="21" l="1"/>
</calcChain>
</file>

<file path=xl/comments1.xml><?xml version="1.0" encoding="utf-8"?>
<comments xmlns="http://schemas.openxmlformats.org/spreadsheetml/2006/main">
  <authors>
    <author>Usuario</author>
  </authors>
  <commentList>
    <comment ref="E34" authorId="0">
      <text>
        <r>
          <rPr>
            <b/>
            <sz val="9"/>
            <color indexed="81"/>
            <rFont val="Tahoma"/>
            <family val="2"/>
          </rPr>
          <t>Rodrigo Uribe: $12.460.000 Doctores UCM.
$4.405.000 Estudiantes en Practica.(Estudios de Mercado)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<sst xmlns="http://schemas.openxmlformats.org/spreadsheetml/2006/main" count="886" uniqueCount="200">
  <si>
    <t>SERCOTEC</t>
  </si>
  <si>
    <t>TOTAL POR CENTRO</t>
  </si>
  <si>
    <t>Aporte propio</t>
  </si>
  <si>
    <t>Pesos Chilenos ($)</t>
  </si>
  <si>
    <t>% del Total del presupuesto</t>
  </si>
  <si>
    <t>A.  RECURSOS HUMANOS</t>
  </si>
  <si>
    <t>1) Director</t>
  </si>
  <si>
    <t>2) Asesor Mentor Senior</t>
  </si>
  <si>
    <t>4) Asesor Mentor Junior</t>
  </si>
  <si>
    <t>7) Asistente Administrativo</t>
  </si>
  <si>
    <t>Subtotal Operación Proyecto</t>
  </si>
  <si>
    <t>Subtotal RRHH y Operación del Proyecto</t>
  </si>
  <si>
    <t>C.  ADMINISTRACIÓN</t>
  </si>
  <si>
    <t>Subtotal Administración</t>
  </si>
  <si>
    <t>Aporte apalancado de Terceros</t>
  </si>
  <si>
    <t>INDEMNIZACION POR AÑOS DE SERVICIO (IAS)</t>
  </si>
  <si>
    <t>VACACIONES</t>
  </si>
  <si>
    <t xml:space="preserve">Subtotal Recursos Humanos </t>
  </si>
  <si>
    <r>
      <t xml:space="preserve">B.  OPERACIÓN </t>
    </r>
    <r>
      <rPr>
        <sz val="10"/>
        <rFont val="Arial"/>
        <family val="2"/>
      </rPr>
      <t>(Incorporar las filas que sean necesarias en caso de existir valor agregado distinto a las partidas descritas a continuación)</t>
    </r>
  </si>
  <si>
    <t>PARTIDAS PRESUPUESTARIAS</t>
  </si>
  <si>
    <t xml:space="preserve">1) Materiales de Oficina </t>
  </si>
  <si>
    <t xml:space="preserve">3) Publicidad </t>
  </si>
  <si>
    <t>4) Traslados y viáticos</t>
  </si>
  <si>
    <t>5) Arriendos (muebles e inmuebles)</t>
  </si>
  <si>
    <t>D.  TOTALES</t>
  </si>
  <si>
    <t xml:space="preserve">Aportes Proponente </t>
  </si>
  <si>
    <t>Valor Agregado (Incorporar las filas que sean necesarias, sólo con cargo a aportes del proponente)</t>
  </si>
  <si>
    <t>0$</t>
  </si>
  <si>
    <r>
      <rPr>
        <b/>
        <sz val="20"/>
        <rFont val="Arial"/>
        <family val="2"/>
      </rPr>
      <t>PRESUPUESTO EJECUCIÓN ANUAL DEL CENTRO DE DESARROLLO DE NEGOCIOS</t>
    </r>
    <r>
      <rPr>
        <b/>
        <sz val="10"/>
        <rFont val="Arial"/>
        <family val="2"/>
      </rPr>
      <t xml:space="preserve">
</t>
    </r>
    <r>
      <rPr>
        <b/>
        <sz val="12"/>
        <rFont val="Arial"/>
        <family val="2"/>
      </rPr>
      <t>(Montos en pesos chilenos. Recuerde considerar el tamaño del centro al que postula)</t>
    </r>
  </si>
  <si>
    <t>10) Comisiones e Impuestos</t>
  </si>
  <si>
    <t>HONORARIOS Y SERVICIOS PROFESIONALES</t>
  </si>
  <si>
    <t xml:space="preserve">2) Servicios Básicos -Generales (Energía, Agua, Internet, Telefonía fija y movil, TV Cable ) </t>
  </si>
  <si>
    <t>6) Licencias (Licencias Sistema de gestión, otras liciencias necesarias para la operación)</t>
  </si>
  <si>
    <t>9) Reparaciones -Mantención</t>
  </si>
  <si>
    <t>1) Garantías (Prima, comisiones e intereses de garantias vinculadas a la formalización con Sercotec)</t>
  </si>
  <si>
    <t>8) Capacitación (Capacitación y entrenamiento para el Recurso Humano del CDN)</t>
  </si>
  <si>
    <t>7) Capacitación (Capacitación y entrenamiento para los clientes del CDN)</t>
  </si>
  <si>
    <t>Se consideran todos los Honorarios y servicios profesionales referidos a la estructura basica de recursos humanos de un CDN.
Valor Agregado (Incorporar las filas que sean necesarias, sólo con cargo a aportes del proponente)</t>
  </si>
  <si>
    <t>11) Vacaciones (Considerar la porvisión de estos gastos)</t>
  </si>
  <si>
    <t>2) Comisión de administración (A+B)*10% (solo de Sercotec)</t>
  </si>
  <si>
    <t>REMUNERACIONES (considerar valor bruto mas el costo empresa)</t>
  </si>
  <si>
    <t>10) Indemnización por años de Servicio (Considerar la provisión de estos gastos)</t>
  </si>
  <si>
    <t>9) Asesores especialistas (Horas hombre sólo con cargo a aportes del proponente)</t>
  </si>
  <si>
    <t>CENTRO</t>
  </si>
  <si>
    <t>DETECTAR BRECHAS (SOLO LAS RELACIONADAS A LA GESTIÓN DEL CENTRO EN EL TERRITORIO)</t>
  </si>
  <si>
    <t>NOMBRE INTEGRANTE DEL EQUIPO</t>
  </si>
  <si>
    <t>CARGO</t>
  </si>
  <si>
    <t>BRECHAS INDIVIDUALES DETECTADAS (solo las individuales)</t>
  </si>
  <si>
    <t>Director</t>
  </si>
  <si>
    <t>Asesor Senior 1</t>
  </si>
  <si>
    <t>Asesor Junior 1</t>
  </si>
  <si>
    <t>Asistente Administrativo</t>
  </si>
  <si>
    <t>Marque con X; y defina los meses, según la duración del Acuerdo de Desempeño Anual del centro.</t>
  </si>
  <si>
    <t>N°</t>
  </si>
  <si>
    <t>NOMBRE DE LA ACTIVIDAD DE DESARROLLO PROFESIONAL</t>
  </si>
  <si>
    <t>DESCRIPCIÓN DE LA ACTIVIDAD</t>
  </si>
  <si>
    <t>¿CÓMO SE VINCULA A LOS SERVICIOS QUE BRINDA EL CENTRO, O A LAS BRECHAS DETECTADAS?</t>
  </si>
  <si>
    <t>¿QUIÉN PARTICIPARÁ?
Identifique quien participará, ya sea uno o más integrantes del equipo. Favor nombrar, e identificar el cargo.</t>
  </si>
  <si>
    <t>DURACIÓN ESTIMADA DE LA ACTIVIDAD, EN HORAS</t>
  </si>
  <si>
    <t>ORIGEN DE LOS RECURSOS
(PRESUPUESTO SERCOTEC/PRESUPUESTO OPERADOR/APORTE DE TERCEROS/GESTIÓN DEL DIRECTOR/OTRO especifique).</t>
  </si>
  <si>
    <t>COSTO O VALOR ASOCIADO A LA ACTIVIDAD</t>
  </si>
  <si>
    <t>CALENDARIO DE DESARROLLO PROFESIONAL:
OBSERVACIONES AL CALENDARIO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</si>
  <si>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</si>
  <si>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</si>
  <si>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</si>
  <si>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</si>
  <si>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</si>
  <si>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</si>
  <si>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</si>
  <si>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</si>
  <si>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</si>
  <si>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</si>
  <si>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</si>
  <si>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</si>
  <si>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Nombre del evento</t>
  </si>
  <si>
    <t>Breve descripción del evento</t>
  </si>
  <si>
    <r>
      <t xml:space="preserve">Periodicidad
</t>
    </r>
    <r>
      <rPr>
        <b/>
        <sz val="8"/>
        <color theme="1"/>
        <rFont val="Calibri"/>
        <family val="2"/>
        <scheme val="minor"/>
      </rPr>
      <t>(referido a si será permanente o esporádica. Se excluyen los eventos extraordinarios, que pudiesen ocurrir durante la operación)</t>
    </r>
  </si>
  <si>
    <t>Tipo de evento (marque con X)</t>
  </si>
  <si>
    <t>Duración aproximada del evento</t>
  </si>
  <si>
    <t>Indique quien será el relator (asesor del centro, relator externo, otro)</t>
  </si>
  <si>
    <t>¿Cómo se financia este relator?</t>
  </si>
  <si>
    <t>Enfocada a clientes nivel
(marque con X)</t>
  </si>
  <si>
    <t>N° de participantes proyectado</t>
  </si>
  <si>
    <t>Costo promedio de la actividad</t>
  </si>
  <si>
    <t>Taller</t>
  </si>
  <si>
    <t>Charla</t>
  </si>
  <si>
    <t>Seminario</t>
  </si>
  <si>
    <t>Recursos Sercotec
(marque con X)</t>
  </si>
  <si>
    <t>Recursos operador o socio colaborador (marque con X)</t>
  </si>
  <si>
    <t>Otro (indique)</t>
  </si>
  <si>
    <t>N1</t>
  </si>
  <si>
    <t>N2</t>
  </si>
  <si>
    <t>N3</t>
  </si>
  <si>
    <t>Otro (ejemplo: abierto a todo público)</t>
  </si>
  <si>
    <t>BRECHAS GRUPALES TRANSVERSALES
(necesarias abordar con todo el equipo)</t>
  </si>
  <si>
    <t>REGIÓN</t>
  </si>
  <si>
    <t>AGENDA CENTROS DE DESARROLLO DE NEGOCIOS  2016</t>
  </si>
  <si>
    <t>FECHA (día-mes)</t>
  </si>
  <si>
    <t xml:space="preserve">HORA DE INICIO (hh.mm)  </t>
  </si>
  <si>
    <t>COMUNA</t>
  </si>
  <si>
    <t>NOMBRE ACTIVIDAD (Máximo 32 caracteres con espacios)</t>
  </si>
  <si>
    <t>DESCRIPCIÓN ACTIVIDAD (Explicar en qué consistirá de forma clara y precisa. Referencia: 300 caracteres)</t>
  </si>
  <si>
    <t>LUGAR 
(dirección completa, calle, número)</t>
  </si>
  <si>
    <t>ADJUNTA MATERIAL GRÁFICO DE DIFUSIÓN 
(Sí - No)</t>
  </si>
  <si>
    <t>¿QUÉ INCLUYE ESTE COSTO?
Describa en detalle.</t>
  </si>
  <si>
    <t>¿Qué Institución proveerá el servicio?</t>
  </si>
  <si>
    <t>Especifique los gastos asociados a cada actividad, en detalle</t>
  </si>
  <si>
    <t>¿QUÉ INSTITUCIÓN PROVEERÁ ESTE SERVICIO TENTATIVAMENTE?</t>
  </si>
  <si>
    <t>Rodrigo Uribe Castillo</t>
  </si>
  <si>
    <t>Tributaria / Negocio Digital</t>
  </si>
  <si>
    <t>Base de datos / Gestión Asertiva</t>
  </si>
  <si>
    <t>Comunicación eficiente de la propuesta de valor</t>
  </si>
  <si>
    <t>Trabajo en equipo - Coaching</t>
  </si>
  <si>
    <t>Oscar Belmar Yañez</t>
  </si>
  <si>
    <t>Carolina Parra Hernandez</t>
  </si>
  <si>
    <t>Desarrollo del modelo de negocios</t>
  </si>
  <si>
    <t>Diseño del negocio a través de la metodología Canvas y aplicando conceptos de Lean Startup</t>
  </si>
  <si>
    <t>Permanente (mensual)</t>
  </si>
  <si>
    <t>X</t>
  </si>
  <si>
    <t>3 hrs.</t>
  </si>
  <si>
    <t>Asesor del Centro</t>
  </si>
  <si>
    <t>CDN</t>
  </si>
  <si>
    <t>Horas profesionales de preparación; Relator; Viáticos; Materiales.</t>
  </si>
  <si>
    <t>Evaluación económica y financiera</t>
  </si>
  <si>
    <t>Conceptos para la evaluación de un negocio, como flujo de caja, capital de trabajo y financiamiento.</t>
  </si>
  <si>
    <t>Formalización del negocio</t>
  </si>
  <si>
    <t>Aspectos jurídicos, tributarios y contables de la creación de una empresa.</t>
  </si>
  <si>
    <t xml:space="preserve">Marketing para mejorar las ventas </t>
  </si>
  <si>
    <t>Estrategias de venta y herramientas para la dinamización comercial del negocio.</t>
  </si>
  <si>
    <t xml:space="preserve">Facturación electrónica </t>
  </si>
  <si>
    <t>Utilización de la plataforma virtual del SII para la emisión de documentos mercantiles.</t>
  </si>
  <si>
    <t>2 hrs.</t>
  </si>
  <si>
    <t>Relator Externo</t>
  </si>
  <si>
    <t>Horas profesionales de preparación y Relator.</t>
  </si>
  <si>
    <t>Sistema de compras públicas</t>
  </si>
  <si>
    <t>Marco regulatorio y los actores que intervienen (ChileCompra, MercadoPúblico y Chileproveedores)</t>
  </si>
  <si>
    <t>Esporádico (anual)</t>
  </si>
  <si>
    <t>4 hrs.</t>
  </si>
  <si>
    <t>Relatores Externos e Internos</t>
  </si>
  <si>
    <t>Horas profesionales de preparación; Relator; Viajes; Materiales; Salón; Catering.</t>
  </si>
  <si>
    <t>Apoyo a la contratación laboral</t>
  </si>
  <si>
    <t>Aspectos claves de la contratación de trabajadores y organismos de apoyo.</t>
  </si>
  <si>
    <t>Patentes y permisos para emprender</t>
  </si>
  <si>
    <t>Normativa y organismos involucrados para el funcionamiento de una empresa.</t>
  </si>
  <si>
    <t>Fuentes de financiamiento para la empresa</t>
  </si>
  <si>
    <t>Fondos de fomento públicos y productos bancarios para emprender o crecer.</t>
  </si>
  <si>
    <t>Esporádico (trimestral)</t>
  </si>
  <si>
    <t>Negocios digitales</t>
  </si>
  <si>
    <t>Medios digitales para explotar el modelos de negocio, descubriendo nuevas oportunidades.</t>
  </si>
  <si>
    <t>Esporádico (semestral)</t>
  </si>
  <si>
    <t>Herramientas de negociación / ventas</t>
  </si>
  <si>
    <t>Metodologías de negociación y/o de estimulación de ventas para empresarios.</t>
  </si>
  <si>
    <t>8 hrs.</t>
  </si>
  <si>
    <t>10 o 15 Hrs.</t>
  </si>
  <si>
    <t>Maule</t>
  </si>
  <si>
    <t>Cauquenes</t>
  </si>
  <si>
    <t>Antonio Varas N°206, Cauquenes</t>
  </si>
  <si>
    <t>No</t>
  </si>
  <si>
    <t>11 o 15 Hrs.</t>
  </si>
  <si>
    <t>12 o 15 Hrs.</t>
  </si>
  <si>
    <t>13 o 15 Hrs.</t>
  </si>
  <si>
    <t>Municipalidad de Pelluhue, Samuel Jofré S/N, Curanipe</t>
  </si>
  <si>
    <t>Pelluhue</t>
  </si>
  <si>
    <t>Municipalidad de Chanco, Abdón Fuentealba S/N, Chanco</t>
  </si>
  <si>
    <t>Municipalidad de Empedrado, Bernardo O´Higgins N°422, Empedrado</t>
  </si>
  <si>
    <t>Neurociencia aplicada en liderazgo y Coaching</t>
  </si>
  <si>
    <t>Desarrollar liderazgo asertivo, empático e inspiracional</t>
  </si>
  <si>
    <t>Coaching / Negociación</t>
  </si>
  <si>
    <t>Se vincula directamente con brecha personal y transversales</t>
  </si>
  <si>
    <t>Rodrigo Uribe Castillo (Asesor Senior)</t>
  </si>
  <si>
    <t>48 horas</t>
  </si>
  <si>
    <t>Clases Presenciales, material de apoyo virtual.</t>
  </si>
  <si>
    <t>Universidad Adolfo Ibañez</t>
  </si>
  <si>
    <t>Negocios Digitales</t>
  </si>
  <si>
    <t>Potenciamiento de las oportunidades de negocio del entorno digital</t>
  </si>
  <si>
    <t>Oscar Belmar Yáñez (Asesor Junior)</t>
  </si>
  <si>
    <t>24 horas</t>
  </si>
  <si>
    <t>Presupuesto Sercotec</t>
  </si>
  <si>
    <t>Clases Virtuales Presenciales, material de apoyo virtual.</t>
  </si>
  <si>
    <t>Manager Coach</t>
  </si>
  <si>
    <t>Desarrollar Habilidades Efectivas en un entorno de cambio</t>
  </si>
  <si>
    <t>Manejo de datos, Filtros y tablas dinamicas con excel</t>
  </si>
  <si>
    <t>Herramientas de planilla excel para mejorar gestión de base de datos.</t>
  </si>
  <si>
    <t>Carolina Parra Hernandez(Asistente administrativo)</t>
  </si>
  <si>
    <t>33 Horas</t>
  </si>
  <si>
    <t>Inacap Talca</t>
  </si>
  <si>
    <t xml:space="preserve">6) Asistente Ejecutivo </t>
  </si>
  <si>
    <t xml:space="preserve">Administración Vicerrectoria UCM </t>
  </si>
  <si>
    <t>Periodista Vicerrectoría UCM</t>
  </si>
  <si>
    <t>Clínicas empresariales</t>
  </si>
  <si>
    <t>Talleres de asesorías en temas legales, laborales, comercio electrónico, tributario y otras especializadas.</t>
  </si>
  <si>
    <t>Horas profesionales, colación y traslado relatores (universidad).</t>
  </si>
  <si>
    <t>OBSERVACIONES</t>
  </si>
  <si>
    <t>Es recomendable mantener una memoria de calculo de este Item</t>
  </si>
  <si>
    <t>Es recomendable respaldar remuneraciones con lso respectivos contratos de trabajo y/o anexos en el que se detalle las funciones del cargo.
Se debe entregar detalle de remuneraciones (Bruto,Bonos, Asignaciones, Total Haberes, Costo empresa, entre otros)</t>
  </si>
  <si>
    <t>Sercotec nivel Central subsidiara para este año el costo por licencias de Neoserra equivalente  a $ 1,280,000, monto que debeera ser reitimizado al Item de Capacitación especializada.
Se solcita indicar a que corresponde la diferencia de $ 470,000 en este Item.</t>
  </si>
  <si>
    <t>Se incrementa presupuesto en $ 1,280,000 destinado para capacitación especializada (ej. Clinica juridica, tributaria entre otras que se detecten como brechas para lso clienets del Centro)</t>
  </si>
  <si>
    <t>Se solicta la memoria de calculo de este Item. De considerarse arriendo de Vehiculo este debe ser reitimizado a traslados y Viaticos.</t>
  </si>
  <si>
    <t>Indicar las HH que se estan valorando</t>
  </si>
  <si>
    <t>Indicar las HH y rol que se estan valorando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</si>
</sst>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_);_(* \(#,##0\);_(* &quot;-&quot;_);_(@_)"/>
    <numFmt numFmtId="166" formatCode="0.00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name val="Arial Narrow"/>
      <family val="2"/>
    </font>
    <font>
      <sz val="11"/>
      <color theme="1"/>
      <name val="Arial Narrow"/>
      <family val="2"/>
    </font>
    <font>
      <b/>
      <sz val="16"/>
      <name val="Arial Narrow"/>
      <family val="2"/>
    </font>
    <font>
      <sz val="10"/>
      <name val="Calibri"/>
      <family val="2"/>
      <scheme val="minor"/>
    </font>
    <font>
      <sz val="11"/>
      <name val="Arial Narrow"/>
      <family val="2"/>
    </font>
    <font>
      <sz val="10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501">
    <xf numFmtId="0" fontId="0" fillId="0" borderId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63">
    <xf numFmtId="0" fontId="0" fillId="0" borderId="0" xfId="0"/>
    <xf numFmtId="0" fontId="0" fillId="0" borderId="0" xfId="0"/>
    <xf numFmtId="0" fontId="2" fillId="0" borderId="0" xfId="1" applyAlignment="1">
      <alignment vertical="center"/>
    </xf>
    <xf numFmtId="0" fontId="2" fillId="0" borderId="0" xfId="1" applyAlignment="1">
      <alignment vertical="center" wrapText="1"/>
    </xf>
    <xf numFmtId="0" fontId="2" fillId="0" borderId="4" xfId="1" applyFont="1" applyBorder="1" applyAlignment="1">
      <alignment horizontal="left" vertical="center"/>
    </xf>
    <xf numFmtId="165" fontId="9" fillId="0" borderId="1" xfId="1" applyNumberFormat="1" applyFont="1" applyBorder="1" applyAlignment="1">
      <alignment vertical="center"/>
    </xf>
    <xf numFmtId="165" fontId="10" fillId="0" borderId="1" xfId="1" applyNumberFormat="1" applyFont="1" applyBorder="1" applyAlignment="1">
      <alignment vertical="center"/>
    </xf>
    <xf numFmtId="165" fontId="9" fillId="3" borderId="1" xfId="1" applyNumberFormat="1" applyFont="1" applyFill="1" applyBorder="1" applyAlignment="1">
      <alignment vertical="center"/>
    </xf>
    <xf numFmtId="0" fontId="2" fillId="0" borderId="0" xfId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center" vertical="center"/>
    </xf>
    <xf numFmtId="165" fontId="2" fillId="0" borderId="0" xfId="1" applyNumberFormat="1" applyAlignment="1">
      <alignment vertical="center"/>
    </xf>
    <xf numFmtId="0" fontId="3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165" fontId="3" fillId="0" borderId="0" xfId="1" applyNumberFormat="1" applyFont="1" applyAlignment="1">
      <alignment vertical="center"/>
    </xf>
    <xf numFmtId="165" fontId="9" fillId="0" borderId="8" xfId="1" applyNumberFormat="1" applyFont="1" applyBorder="1" applyAlignment="1">
      <alignment vertical="center"/>
    </xf>
    <xf numFmtId="165" fontId="9" fillId="0" borderId="8" xfId="1" applyNumberFormat="1" applyFont="1" applyBorder="1" applyAlignment="1">
      <alignment horizontal="center" vertical="center"/>
    </xf>
    <xf numFmtId="0" fontId="3" fillId="3" borderId="5" xfId="1" applyFont="1" applyFill="1" applyBorder="1" applyAlignment="1">
      <alignment vertical="center"/>
    </xf>
    <xf numFmtId="165" fontId="9" fillId="3" borderId="6" xfId="1" applyNumberFormat="1" applyFont="1" applyFill="1" applyBorder="1" applyAlignment="1">
      <alignment vertical="center"/>
    </xf>
    <xf numFmtId="0" fontId="2" fillId="0" borderId="10" xfId="1" applyFont="1" applyBorder="1" applyAlignment="1">
      <alignment horizontal="left" vertical="center"/>
    </xf>
    <xf numFmtId="0" fontId="3" fillId="6" borderId="16" xfId="1" applyFont="1" applyFill="1" applyBorder="1" applyAlignment="1">
      <alignment horizontal="left" vertical="center"/>
    </xf>
    <xf numFmtId="165" fontId="11" fillId="6" borderId="8" xfId="1" applyNumberFormat="1" applyFont="1" applyFill="1" applyBorder="1" applyAlignment="1">
      <alignment vertical="center"/>
    </xf>
    <xf numFmtId="165" fontId="9" fillId="2" borderId="1" xfId="1" applyNumberFormat="1" applyFont="1" applyFill="1" applyBorder="1" applyAlignment="1">
      <alignment vertical="center"/>
    </xf>
    <xf numFmtId="165" fontId="10" fillId="2" borderId="1" xfId="1" applyNumberFormat="1" applyFont="1" applyFill="1" applyBorder="1" applyAlignment="1">
      <alignment vertical="center"/>
    </xf>
    <xf numFmtId="0" fontId="0" fillId="0" borderId="0" xfId="0"/>
    <xf numFmtId="165" fontId="9" fillId="2" borderId="8" xfId="1" applyNumberFormat="1" applyFont="1" applyFill="1" applyBorder="1" applyAlignment="1">
      <alignment vertical="center"/>
    </xf>
    <xf numFmtId="0" fontId="3" fillId="5" borderId="4" xfId="1" applyFont="1" applyFill="1" applyBorder="1" applyAlignment="1">
      <alignment vertical="center"/>
    </xf>
    <xf numFmtId="0" fontId="2" fillId="7" borderId="1" xfId="1" applyFont="1" applyFill="1" applyBorder="1" applyAlignment="1">
      <alignment vertical="center"/>
    </xf>
    <xf numFmtId="0" fontId="2" fillId="7" borderId="1" xfId="1" applyFont="1" applyFill="1" applyBorder="1" applyAlignment="1">
      <alignment horizontal="center" vertical="center"/>
    </xf>
    <xf numFmtId="0" fontId="12" fillId="7" borderId="4" xfId="1" applyFont="1" applyFill="1" applyBorder="1" applyAlignment="1">
      <alignment vertical="center"/>
    </xf>
    <xf numFmtId="165" fontId="9" fillId="5" borderId="1" xfId="1" applyNumberFormat="1" applyFont="1" applyFill="1" applyBorder="1" applyAlignment="1">
      <alignment vertical="center"/>
    </xf>
    <xf numFmtId="165" fontId="9" fillId="5" borderId="1" xfId="1" applyNumberFormat="1" applyFont="1" applyFill="1" applyBorder="1" applyAlignment="1">
      <alignment horizontal="center" vertical="center"/>
    </xf>
    <xf numFmtId="0" fontId="2" fillId="0" borderId="12" xfId="1" applyFont="1" applyBorder="1" applyAlignment="1">
      <alignment horizontal="left" vertical="center"/>
    </xf>
    <xf numFmtId="165" fontId="9" fillId="2" borderId="13" xfId="1" applyNumberFormat="1" applyFont="1" applyFill="1" applyBorder="1" applyAlignment="1">
      <alignment vertical="center"/>
    </xf>
    <xf numFmtId="165" fontId="9" fillId="0" borderId="13" xfId="1" applyNumberFormat="1" applyFont="1" applyBorder="1" applyAlignment="1">
      <alignment vertical="center"/>
    </xf>
    <xf numFmtId="165" fontId="9" fillId="0" borderId="13" xfId="1" applyNumberFormat="1" applyFont="1" applyBorder="1" applyAlignment="1">
      <alignment horizontal="center" vertical="center"/>
    </xf>
    <xf numFmtId="0" fontId="12" fillId="7" borderId="9" xfId="1" applyFont="1" applyFill="1" applyBorder="1" applyAlignment="1">
      <alignment horizontal="left" vertical="center"/>
    </xf>
    <xf numFmtId="165" fontId="13" fillId="7" borderId="14" xfId="1" applyNumberFormat="1" applyFont="1" applyFill="1" applyBorder="1" applyAlignment="1">
      <alignment vertical="center"/>
    </xf>
    <xf numFmtId="0" fontId="3" fillId="3" borderId="4" xfId="1" applyFont="1" applyFill="1" applyBorder="1" applyAlignment="1">
      <alignment vertical="center" wrapText="1"/>
    </xf>
    <xf numFmtId="0" fontId="2" fillId="0" borderId="4" xfId="1" applyFont="1" applyBorder="1" applyAlignment="1">
      <alignment horizontal="left" vertical="center" wrapText="1"/>
    </xf>
    <xf numFmtId="0" fontId="12" fillId="2" borderId="12" xfId="1" applyFont="1" applyFill="1" applyBorder="1" applyAlignment="1">
      <alignment horizontal="left" vertical="center"/>
    </xf>
    <xf numFmtId="165" fontId="13" fillId="2" borderId="13" xfId="1" applyNumberFormat="1" applyFont="1" applyFill="1" applyBorder="1" applyAlignment="1">
      <alignment vertical="center"/>
    </xf>
    <xf numFmtId="0" fontId="11" fillId="3" borderId="9" xfId="1" applyFont="1" applyFill="1" applyBorder="1" applyAlignment="1">
      <alignment vertical="center"/>
    </xf>
    <xf numFmtId="165" fontId="11" fillId="3" borderId="14" xfId="1" applyNumberFormat="1" applyFont="1" applyFill="1" applyBorder="1" applyAlignment="1">
      <alignment vertical="center"/>
    </xf>
    <xf numFmtId="9" fontId="13" fillId="7" borderId="14" xfId="496" applyFont="1" applyFill="1" applyBorder="1" applyAlignment="1">
      <alignment vertical="center"/>
    </xf>
    <xf numFmtId="165" fontId="9" fillId="8" borderId="1" xfId="1" applyNumberFormat="1" applyFont="1" applyFill="1" applyBorder="1" applyAlignment="1">
      <alignment vertical="center"/>
    </xf>
    <xf numFmtId="165" fontId="9" fillId="8" borderId="1" xfId="1" applyNumberFormat="1" applyFont="1" applyFill="1" applyBorder="1" applyAlignment="1">
      <alignment horizontal="center" vertical="center"/>
    </xf>
    <xf numFmtId="0" fontId="2" fillId="8" borderId="4" xfId="1" applyFont="1" applyFill="1" applyBorder="1" applyAlignment="1">
      <alignment horizontal="left" vertical="center" wrapText="1"/>
    </xf>
    <xf numFmtId="9" fontId="3" fillId="0" borderId="1" xfId="496" applyFont="1" applyBorder="1" applyAlignment="1">
      <alignment horizontal="center" vertical="center" wrapText="1"/>
    </xf>
    <xf numFmtId="9" fontId="2" fillId="7" borderId="1" xfId="496" applyFont="1" applyFill="1" applyBorder="1" applyAlignment="1">
      <alignment vertical="center"/>
    </xf>
    <xf numFmtId="9" fontId="2" fillId="5" borderId="1" xfId="496" applyFont="1" applyFill="1" applyBorder="1" applyAlignment="1">
      <alignment vertical="center"/>
    </xf>
    <xf numFmtId="9" fontId="9" fillId="0" borderId="1" xfId="496" applyFont="1" applyBorder="1" applyAlignment="1">
      <alignment vertical="center"/>
    </xf>
    <xf numFmtId="9" fontId="9" fillId="8" borderId="1" xfId="496" applyFont="1" applyFill="1" applyBorder="1" applyAlignment="1">
      <alignment vertical="center"/>
    </xf>
    <xf numFmtId="9" fontId="9" fillId="5" borderId="1" xfId="496" applyFont="1" applyFill="1" applyBorder="1" applyAlignment="1">
      <alignment vertical="center"/>
    </xf>
    <xf numFmtId="9" fontId="9" fillId="0" borderId="8" xfId="496" applyFont="1" applyBorder="1" applyAlignment="1">
      <alignment vertical="center"/>
    </xf>
    <xf numFmtId="9" fontId="9" fillId="0" borderId="13" xfId="496" applyFont="1" applyBorder="1" applyAlignment="1">
      <alignment vertical="center"/>
    </xf>
    <xf numFmtId="9" fontId="9" fillId="3" borderId="1" xfId="496" applyFont="1" applyFill="1" applyBorder="1" applyAlignment="1">
      <alignment vertical="center"/>
    </xf>
    <xf numFmtId="9" fontId="9" fillId="3" borderId="6" xfId="496" applyFont="1" applyFill="1" applyBorder="1" applyAlignment="1">
      <alignment vertical="center"/>
    </xf>
    <xf numFmtId="9" fontId="13" fillId="2" borderId="13" xfId="496" applyFont="1" applyFill="1" applyBorder="1" applyAlignment="1">
      <alignment vertical="center"/>
    </xf>
    <xf numFmtId="9" fontId="0" fillId="0" borderId="0" xfId="496" applyFont="1"/>
    <xf numFmtId="9" fontId="2" fillId="0" borderId="0" xfId="496" applyFont="1" applyAlignment="1">
      <alignment vertical="center"/>
    </xf>
    <xf numFmtId="9" fontId="10" fillId="0" borderId="1" xfId="496" applyFont="1" applyBorder="1" applyAlignment="1">
      <alignment vertical="center"/>
    </xf>
    <xf numFmtId="9" fontId="2" fillId="0" borderId="0" xfId="496" applyFont="1" applyAlignment="1">
      <alignment horizontal="center" vertical="center"/>
    </xf>
    <xf numFmtId="165" fontId="2" fillId="5" borderId="1" xfId="1" applyNumberFormat="1" applyFont="1" applyFill="1" applyBorder="1" applyAlignment="1">
      <alignment vertical="center"/>
    </xf>
    <xf numFmtId="165" fontId="2" fillId="5" borderId="1" xfId="1" applyNumberFormat="1" applyFont="1" applyFill="1" applyBorder="1" applyAlignment="1">
      <alignment horizontal="center" vertical="center"/>
    </xf>
    <xf numFmtId="9" fontId="3" fillId="0" borderId="3" xfId="496" applyFont="1" applyBorder="1" applyAlignment="1">
      <alignment horizontal="center" vertical="center" wrapText="1"/>
    </xf>
    <xf numFmtId="9" fontId="2" fillId="7" borderId="3" xfId="496" applyFont="1" applyFill="1" applyBorder="1" applyAlignment="1">
      <alignment horizontal="center" vertical="center"/>
    </xf>
    <xf numFmtId="9" fontId="2" fillId="5" borderId="3" xfId="496" applyFont="1" applyFill="1" applyBorder="1" applyAlignment="1">
      <alignment horizontal="center" vertical="center"/>
    </xf>
    <xf numFmtId="9" fontId="9" fillId="0" borderId="3" xfId="496" applyFont="1" applyBorder="1" applyAlignment="1">
      <alignment horizontal="center" vertical="center"/>
    </xf>
    <xf numFmtId="9" fontId="9" fillId="8" borderId="3" xfId="496" applyFont="1" applyFill="1" applyBorder="1" applyAlignment="1">
      <alignment horizontal="center" vertical="center"/>
    </xf>
    <xf numFmtId="9" fontId="9" fillId="5" borderId="3" xfId="496" applyFont="1" applyFill="1" applyBorder="1" applyAlignment="1">
      <alignment horizontal="center" vertical="center"/>
    </xf>
    <xf numFmtId="9" fontId="9" fillId="0" borderId="11" xfId="496" applyFont="1" applyBorder="1" applyAlignment="1">
      <alignment horizontal="center" vertical="center"/>
    </xf>
    <xf numFmtId="9" fontId="9" fillId="0" borderId="23" xfId="496" applyFont="1" applyBorder="1" applyAlignment="1">
      <alignment horizontal="center" vertical="center"/>
    </xf>
    <xf numFmtId="9" fontId="11" fillId="6" borderId="8" xfId="496" applyFont="1" applyFill="1" applyBorder="1" applyAlignment="1">
      <alignment vertical="center"/>
    </xf>
    <xf numFmtId="9" fontId="13" fillId="2" borderId="14" xfId="496" applyFont="1" applyFill="1" applyBorder="1" applyAlignment="1">
      <alignment horizontal="center" vertical="center"/>
    </xf>
    <xf numFmtId="9" fontId="11" fillId="3" borderId="14" xfId="496" applyFont="1" applyFill="1" applyBorder="1" applyAlignment="1">
      <alignment vertical="center"/>
    </xf>
    <xf numFmtId="0" fontId="14" fillId="0" borderId="0" xfId="0" applyFont="1" applyFill="1" applyBorder="1" applyAlignment="1"/>
    <xf numFmtId="0" fontId="14" fillId="10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7" fillId="0" borderId="0" xfId="0" applyFont="1"/>
    <xf numFmtId="0" fontId="16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/>
    <xf numFmtId="0" fontId="19" fillId="0" borderId="1" xfId="0" applyFont="1" applyBorder="1"/>
    <xf numFmtId="0" fontId="19" fillId="0" borderId="0" xfId="0" applyFont="1" applyFill="1" applyBorder="1"/>
    <xf numFmtId="0" fontId="19" fillId="0" borderId="0" xfId="0" applyFont="1" applyFill="1"/>
    <xf numFmtId="0" fontId="19" fillId="0" borderId="0" xfId="0" applyFont="1" applyBorder="1"/>
    <xf numFmtId="0" fontId="19" fillId="0" borderId="0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left" vertical="center" wrapText="1"/>
    </xf>
    <xf numFmtId="165" fontId="9" fillId="0" borderId="1" xfId="1" applyNumberFormat="1" applyFont="1" applyFill="1" applyBorder="1" applyAlignment="1">
      <alignment vertical="center"/>
    </xf>
    <xf numFmtId="9" fontId="9" fillId="0" borderId="1" xfId="496" applyFont="1" applyFill="1" applyBorder="1" applyAlignment="1">
      <alignment vertical="center"/>
    </xf>
    <xf numFmtId="165" fontId="9" fillId="0" borderId="1" xfId="1" applyNumberFormat="1" applyFont="1" applyFill="1" applyBorder="1" applyAlignment="1">
      <alignment horizontal="center" vertical="center"/>
    </xf>
    <xf numFmtId="9" fontId="9" fillId="0" borderId="3" xfId="496" applyFont="1" applyFill="1" applyBorder="1" applyAlignment="1">
      <alignment horizontal="center" vertical="center"/>
    </xf>
    <xf numFmtId="166" fontId="9" fillId="0" borderId="1" xfId="496" applyNumberFormat="1" applyFont="1" applyBorder="1" applyAlignment="1">
      <alignment vertical="center"/>
    </xf>
    <xf numFmtId="166" fontId="9" fillId="0" borderId="13" xfId="496" applyNumberFormat="1" applyFont="1" applyBorder="1" applyAlignment="1">
      <alignment vertical="center"/>
    </xf>
    <xf numFmtId="166" fontId="9" fillId="0" borderId="1" xfId="496" applyNumberFormat="1" applyFont="1" applyFill="1" applyBorder="1" applyAlignment="1">
      <alignment vertical="center"/>
    </xf>
    <xf numFmtId="0" fontId="20" fillId="2" borderId="1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3" fontId="21" fillId="0" borderId="1" xfId="0" applyNumberFormat="1" applyFont="1" applyBorder="1" applyAlignment="1">
      <alignment horizontal="center" vertical="center"/>
    </xf>
    <xf numFmtId="17" fontId="2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>
      <alignment horizontal="center" vertical="center" wrapText="1"/>
    </xf>
    <xf numFmtId="0" fontId="2" fillId="0" borderId="0" xfId="1" applyFill="1" applyAlignment="1">
      <alignment vertical="center" wrapText="1"/>
    </xf>
    <xf numFmtId="0" fontId="0" fillId="0" borderId="0" xfId="0" applyFill="1"/>
    <xf numFmtId="3" fontId="21" fillId="11" borderId="1" xfId="0" applyNumberFormat="1" applyFont="1" applyFill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0" fontId="12" fillId="7" borderId="7" xfId="1" applyFont="1" applyFill="1" applyBorder="1" applyAlignment="1">
      <alignment vertical="center"/>
    </xf>
    <xf numFmtId="0" fontId="3" fillId="5" borderId="7" xfId="1" applyFont="1" applyFill="1" applyBorder="1" applyAlignment="1">
      <alignment vertical="center"/>
    </xf>
    <xf numFmtId="0" fontId="2" fillId="0" borderId="7" xfId="1" applyFont="1" applyBorder="1" applyAlignment="1">
      <alignment horizontal="left" vertical="center"/>
    </xf>
    <xf numFmtId="0" fontId="2" fillId="8" borderId="7" xfId="1" applyFont="1" applyFill="1" applyBorder="1" applyAlignment="1">
      <alignment horizontal="left" vertical="center" wrapText="1"/>
    </xf>
    <xf numFmtId="0" fontId="2" fillId="0" borderId="7" xfId="1" applyFont="1" applyFill="1" applyBorder="1" applyAlignment="1">
      <alignment horizontal="left" vertical="center" wrapText="1"/>
    </xf>
    <xf numFmtId="0" fontId="2" fillId="0" borderId="17" xfId="1" applyFont="1" applyBorder="1" applyAlignment="1">
      <alignment horizontal="left" vertical="center"/>
    </xf>
    <xf numFmtId="0" fontId="2" fillId="0" borderId="25" xfId="1" applyFont="1" applyBorder="1" applyAlignment="1">
      <alignment horizontal="left" vertical="center"/>
    </xf>
    <xf numFmtId="0" fontId="12" fillId="7" borderId="27" xfId="1" applyFont="1" applyFill="1" applyBorder="1" applyAlignment="1">
      <alignment horizontal="left" vertical="center"/>
    </xf>
    <xf numFmtId="0" fontId="3" fillId="3" borderId="7" xfId="1" applyFont="1" applyFill="1" applyBorder="1" applyAlignment="1">
      <alignment vertical="center" wrapText="1"/>
    </xf>
    <xf numFmtId="0" fontId="3" fillId="6" borderId="25" xfId="1" applyFont="1" applyFill="1" applyBorder="1" applyAlignment="1">
      <alignment horizontal="left" vertical="center"/>
    </xf>
    <xf numFmtId="0" fontId="3" fillId="3" borderId="26" xfId="1" applyFont="1" applyFill="1" applyBorder="1" applyAlignment="1">
      <alignment vertical="center"/>
    </xf>
    <xf numFmtId="0" fontId="12" fillId="2" borderId="25" xfId="1" applyFont="1" applyFill="1" applyBorder="1" applyAlignment="1">
      <alignment horizontal="left" vertical="center"/>
    </xf>
    <xf numFmtId="0" fontId="11" fillId="3" borderId="27" xfId="1" applyFont="1" applyFill="1" applyBorder="1" applyAlignment="1">
      <alignment vertical="center"/>
    </xf>
    <xf numFmtId="165" fontId="0" fillId="0" borderId="0" xfId="496" applyNumberFormat="1" applyFont="1"/>
    <xf numFmtId="10" fontId="0" fillId="0" borderId="0" xfId="496" applyNumberFormat="1" applyFont="1"/>
    <xf numFmtId="10" fontId="2" fillId="0" borderId="0" xfId="496" applyNumberFormat="1" applyFont="1" applyAlignment="1">
      <alignment vertical="center"/>
    </xf>
    <xf numFmtId="0" fontId="19" fillId="0" borderId="1" xfId="0" applyFont="1" applyBorder="1" applyAlignment="1">
      <alignment horizontal="center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 wrapText="1"/>
    </xf>
    <xf numFmtId="0" fontId="14" fillId="5" borderId="24" xfId="0" applyFont="1" applyFill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3" fillId="4" borderId="26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7" fillId="12" borderId="8" xfId="1" applyFont="1" applyFill="1" applyBorder="1" applyAlignment="1">
      <alignment horizontal="center" vertical="center"/>
    </xf>
    <xf numFmtId="0" fontId="7" fillId="12" borderId="13" xfId="1" applyFont="1" applyFill="1" applyBorder="1" applyAlignment="1">
      <alignment horizontal="center" vertical="center"/>
    </xf>
    <xf numFmtId="0" fontId="7" fillId="12" borderId="24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left" vertical="center" wrapText="1"/>
    </xf>
    <xf numFmtId="165" fontId="9" fillId="12" borderId="1" xfId="1" applyNumberFormat="1" applyFont="1" applyFill="1" applyBorder="1" applyAlignment="1">
      <alignment vertical="center"/>
    </xf>
    <xf numFmtId="0" fontId="2" fillId="0" borderId="7" xfId="1" applyFont="1" applyBorder="1" applyAlignment="1">
      <alignment horizontal="left" vertical="center" wrapText="1"/>
    </xf>
  </cellXfs>
  <cellStyles count="501">
    <cellStyle name="Comma 2" xfId="2"/>
    <cellStyle name="Currency 2" xfId="3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0" builtinId="8" hidden="1"/>
    <cellStyle name="Hipervínculo" xfId="122" builtinId="8" hidden="1"/>
    <cellStyle name="Hipervínculo" xfId="124" builtinId="8" hidden="1"/>
    <cellStyle name="Hipervínculo" xfId="126" builtinId="8" hidden="1"/>
    <cellStyle name="Hipervínculo" xfId="128" builtinId="8" hidden="1"/>
    <cellStyle name="Hipervínculo" xfId="130" builtinId="8" hidden="1"/>
    <cellStyle name="Hipervínculo" xfId="132" builtinId="8" hidden="1"/>
    <cellStyle name="Hipervínculo" xfId="134" builtinId="8" hidden="1"/>
    <cellStyle name="Hipervínculo" xfId="136" builtinId="8" hidden="1"/>
    <cellStyle name="Hipervínculo" xfId="138" builtinId="8" hidden="1"/>
    <cellStyle name="Hipervínculo" xfId="140" builtinId="8" hidden="1"/>
    <cellStyle name="Hipervínculo" xfId="142" builtinId="8" hidden="1"/>
    <cellStyle name="Hipervínculo" xfId="144" builtinId="8" hidden="1"/>
    <cellStyle name="Hipervínculo" xfId="146" builtinId="8" hidden="1"/>
    <cellStyle name="Hipervínculo" xfId="148" builtinId="8" hidden="1"/>
    <cellStyle name="Hipervínculo" xfId="150" builtinId="8" hidden="1"/>
    <cellStyle name="Hipervínculo" xfId="152" builtinId="8" hidden="1"/>
    <cellStyle name="Hipervínculo" xfId="154" builtinId="8" hidden="1"/>
    <cellStyle name="Hipervínculo" xfId="156" builtinId="8" hidden="1"/>
    <cellStyle name="Hipervínculo" xfId="158" builtinId="8" hidden="1"/>
    <cellStyle name="Hipervínculo" xfId="160" builtinId="8" hidden="1"/>
    <cellStyle name="Hipervínculo" xfId="162" builtinId="8" hidden="1"/>
    <cellStyle name="Hipervínculo" xfId="164" builtinId="8" hidden="1"/>
    <cellStyle name="Hipervínculo" xfId="166" builtinId="8" hidden="1"/>
    <cellStyle name="Hipervínculo" xfId="168" builtinId="8" hidden="1"/>
    <cellStyle name="Hipervínculo" xfId="170" builtinId="8" hidden="1"/>
    <cellStyle name="Hipervínculo" xfId="172" builtinId="8" hidden="1"/>
    <cellStyle name="Hipervínculo" xfId="174" builtinId="8" hidden="1"/>
    <cellStyle name="Hipervínculo" xfId="176" builtinId="8" hidden="1"/>
    <cellStyle name="Hipervínculo" xfId="178" builtinId="8" hidden="1"/>
    <cellStyle name="Hipervínculo" xfId="180" builtinId="8" hidden="1"/>
    <cellStyle name="Hipervínculo" xfId="182" builtinId="8" hidden="1"/>
    <cellStyle name="Hipervínculo" xfId="184" builtinId="8" hidden="1"/>
    <cellStyle name="Hipervínculo" xfId="186" builtinId="8" hidden="1"/>
    <cellStyle name="Hipervínculo" xfId="188" builtinId="8" hidden="1"/>
    <cellStyle name="Hipervínculo" xfId="190" builtinId="8" hidden="1"/>
    <cellStyle name="Hipervínculo" xfId="192" builtinId="8" hidden="1"/>
    <cellStyle name="Hipervínculo" xfId="194" builtinId="8" hidden="1"/>
    <cellStyle name="Hipervínculo" xfId="196" builtinId="8" hidden="1"/>
    <cellStyle name="Hipervínculo" xfId="198" builtinId="8" hidden="1"/>
    <cellStyle name="Hipervínculo" xfId="200" builtinId="8" hidden="1"/>
    <cellStyle name="Hipervínculo" xfId="202" builtinId="8" hidden="1"/>
    <cellStyle name="Hipervínculo" xfId="204" builtinId="8" hidden="1"/>
    <cellStyle name="Hipervínculo" xfId="206" builtinId="8" hidden="1"/>
    <cellStyle name="Hipervínculo" xfId="208" builtinId="8" hidden="1"/>
    <cellStyle name="Hipervínculo" xfId="210" builtinId="8" hidden="1"/>
    <cellStyle name="Hipervínculo" xfId="212" builtinId="8" hidden="1"/>
    <cellStyle name="Hipervínculo" xfId="214" builtinId="8" hidden="1"/>
    <cellStyle name="Hipervínculo" xfId="216" builtinId="8" hidden="1"/>
    <cellStyle name="Hipervínculo" xfId="218" builtinId="8" hidden="1"/>
    <cellStyle name="Hipervínculo" xfId="220" builtinId="8" hidden="1"/>
    <cellStyle name="Hipervínculo" xfId="222" builtinId="8" hidden="1"/>
    <cellStyle name="Hipervínculo" xfId="224" builtinId="8" hidden="1"/>
    <cellStyle name="Hipervínculo" xfId="226" builtinId="8" hidden="1"/>
    <cellStyle name="Hipervínculo" xfId="228" builtinId="8" hidden="1"/>
    <cellStyle name="Hipervínculo" xfId="230" builtinId="8" hidden="1"/>
    <cellStyle name="Hipervínculo" xfId="232" builtinId="8" hidden="1"/>
    <cellStyle name="Hipervínculo" xfId="234" builtinId="8" hidden="1"/>
    <cellStyle name="Hipervínculo" xfId="236" builtinId="8" hidden="1"/>
    <cellStyle name="Hipervínculo" xfId="238" builtinId="8" hidden="1"/>
    <cellStyle name="Hipervínculo" xfId="240" builtinId="8" hidden="1"/>
    <cellStyle name="Hipervínculo" xfId="242" builtinId="8" hidden="1"/>
    <cellStyle name="Hipervínculo" xfId="244" builtinId="8" hidden="1"/>
    <cellStyle name="Hipervínculo" xfId="246" builtinId="8" hidden="1"/>
    <cellStyle name="Hipervínculo" xfId="248" builtinId="8" hidden="1"/>
    <cellStyle name="Hipervínculo" xfId="250" builtinId="8" hidden="1"/>
    <cellStyle name="Hipervínculo" xfId="252" builtinId="8" hidden="1"/>
    <cellStyle name="Hipervínculo" xfId="254" builtinId="8" hidden="1"/>
    <cellStyle name="Hipervínculo" xfId="256" builtinId="8" hidden="1"/>
    <cellStyle name="Hipervínculo" xfId="258" builtinId="8" hidden="1"/>
    <cellStyle name="Hipervínculo" xfId="260" builtinId="8" hidden="1"/>
    <cellStyle name="Hipervínculo" xfId="262" builtinId="8" hidden="1"/>
    <cellStyle name="Hipervínculo" xfId="264" builtinId="8" hidden="1"/>
    <cellStyle name="Hipervínculo" xfId="266" builtinId="8" hidden="1"/>
    <cellStyle name="Hipervínculo" xfId="268" builtinId="8" hidden="1"/>
    <cellStyle name="Hipervínculo" xfId="270" builtinId="8" hidden="1"/>
    <cellStyle name="Hipervínculo" xfId="272" builtinId="8" hidden="1"/>
    <cellStyle name="Hipervínculo" xfId="274" builtinId="8" hidden="1"/>
    <cellStyle name="Hipervínculo" xfId="276" builtinId="8" hidden="1"/>
    <cellStyle name="Hipervínculo" xfId="278" builtinId="8" hidden="1"/>
    <cellStyle name="Hipervínculo" xfId="280" builtinId="8" hidden="1"/>
    <cellStyle name="Hipervínculo" xfId="282" builtinId="8" hidden="1"/>
    <cellStyle name="Hipervínculo" xfId="284" builtinId="8" hidden="1"/>
    <cellStyle name="Hipervínculo" xfId="286" builtinId="8" hidden="1"/>
    <cellStyle name="Hipervínculo" xfId="288" builtinId="8" hidden="1"/>
    <cellStyle name="Hipervínculo" xfId="290" builtinId="8" hidden="1"/>
    <cellStyle name="Hipervínculo" xfId="292" builtinId="8" hidden="1"/>
    <cellStyle name="Hipervínculo" xfId="294" builtinId="8" hidden="1"/>
    <cellStyle name="Hipervínculo" xfId="296" builtinId="8" hidden="1"/>
    <cellStyle name="Hipervínculo" xfId="298" builtinId="8" hidden="1"/>
    <cellStyle name="Hipervínculo" xfId="300" builtinId="8" hidden="1"/>
    <cellStyle name="Hipervínculo" xfId="302" builtinId="8" hidden="1"/>
    <cellStyle name="Hipervínculo" xfId="304" builtinId="8" hidden="1"/>
    <cellStyle name="Hipervínculo" xfId="306" builtinId="8" hidden="1"/>
    <cellStyle name="Hipervínculo" xfId="308" builtinId="8" hidden="1"/>
    <cellStyle name="Hipervínculo" xfId="310" builtinId="8" hidden="1"/>
    <cellStyle name="Hipervínculo" xfId="312" builtinId="8" hidden="1"/>
    <cellStyle name="Hipervínculo" xfId="314" builtinId="8" hidden="1"/>
    <cellStyle name="Hipervínculo" xfId="316" builtinId="8" hidden="1"/>
    <cellStyle name="Hipervínculo" xfId="318" builtinId="8" hidden="1"/>
    <cellStyle name="Hipervínculo" xfId="320" builtinId="8" hidden="1"/>
    <cellStyle name="Hipervínculo" xfId="322" builtinId="8" hidden="1"/>
    <cellStyle name="Hipervínculo" xfId="324" builtinId="8" hidden="1"/>
    <cellStyle name="Hipervínculo" xfId="326" builtinId="8" hidden="1"/>
    <cellStyle name="Hipervínculo" xfId="328" builtinId="8" hidden="1"/>
    <cellStyle name="Hipervínculo" xfId="330" builtinId="8" hidden="1"/>
    <cellStyle name="Hipervínculo" xfId="332" builtinId="8" hidden="1"/>
    <cellStyle name="Hipervínculo" xfId="334" builtinId="8" hidden="1"/>
    <cellStyle name="Hipervínculo" xfId="336" builtinId="8" hidden="1"/>
    <cellStyle name="Hipervínculo" xfId="338" builtinId="8" hidden="1"/>
    <cellStyle name="Hipervínculo" xfId="340" builtinId="8" hidden="1"/>
    <cellStyle name="Hipervínculo" xfId="342" builtinId="8" hidden="1"/>
    <cellStyle name="Hipervínculo" xfId="344" builtinId="8" hidden="1"/>
    <cellStyle name="Hipervínculo" xfId="346" builtinId="8" hidden="1"/>
    <cellStyle name="Hipervínculo" xfId="348" builtinId="8" hidden="1"/>
    <cellStyle name="Hipervínculo" xfId="350" builtinId="8" hidden="1"/>
    <cellStyle name="Hipervínculo" xfId="352" builtinId="8" hidden="1"/>
    <cellStyle name="Hipervínculo" xfId="354" builtinId="8" hidden="1"/>
    <cellStyle name="Hipervínculo" xfId="356" builtinId="8" hidden="1"/>
    <cellStyle name="Hipervínculo" xfId="358" builtinId="8" hidden="1"/>
    <cellStyle name="Hipervínculo" xfId="360" builtinId="8" hidden="1"/>
    <cellStyle name="Hipervínculo" xfId="362" builtinId="8" hidden="1"/>
    <cellStyle name="Hipervínculo" xfId="364" builtinId="8" hidden="1"/>
    <cellStyle name="Hipervínculo" xfId="366" builtinId="8" hidden="1"/>
    <cellStyle name="Hipervínculo" xfId="368" builtinId="8" hidden="1"/>
    <cellStyle name="Hipervínculo" xfId="370" builtinId="8" hidden="1"/>
    <cellStyle name="Hipervínculo" xfId="372" builtinId="8" hidden="1"/>
    <cellStyle name="Hipervínculo" xfId="374" builtinId="8" hidden="1"/>
    <cellStyle name="Hipervínculo" xfId="376" builtinId="8" hidden="1"/>
    <cellStyle name="Hipervínculo" xfId="378" builtinId="8" hidden="1"/>
    <cellStyle name="Hipervínculo" xfId="380" builtinId="8" hidden="1"/>
    <cellStyle name="Hipervínculo" xfId="382" builtinId="8" hidden="1"/>
    <cellStyle name="Hipervínculo" xfId="384" builtinId="8" hidden="1"/>
    <cellStyle name="Hipervínculo" xfId="386" builtinId="8" hidden="1"/>
    <cellStyle name="Hipervínculo" xfId="388" builtinId="8" hidden="1"/>
    <cellStyle name="Hipervínculo" xfId="390" builtinId="8" hidden="1"/>
    <cellStyle name="Hipervínculo" xfId="392" builtinId="8" hidden="1"/>
    <cellStyle name="Hipervínculo" xfId="394" builtinId="8" hidden="1"/>
    <cellStyle name="Hipervínculo" xfId="396" builtinId="8" hidden="1"/>
    <cellStyle name="Hipervínculo" xfId="398" builtinId="8" hidden="1"/>
    <cellStyle name="Hipervínculo" xfId="400" builtinId="8" hidden="1"/>
    <cellStyle name="Hipervínculo" xfId="402" builtinId="8" hidden="1"/>
    <cellStyle name="Hipervínculo" xfId="404" builtinId="8" hidden="1"/>
    <cellStyle name="Hipervínculo" xfId="406" builtinId="8" hidden="1"/>
    <cellStyle name="Hipervínculo" xfId="408" builtinId="8" hidden="1"/>
    <cellStyle name="Hipervínculo" xfId="410" builtinId="8" hidden="1"/>
    <cellStyle name="Hipervínculo" xfId="412" builtinId="8" hidden="1"/>
    <cellStyle name="Hipervínculo" xfId="414" builtinId="8" hidden="1"/>
    <cellStyle name="Hipervínculo" xfId="416" builtinId="8" hidden="1"/>
    <cellStyle name="Hipervínculo" xfId="418" builtinId="8" hidden="1"/>
    <cellStyle name="Hipervínculo" xfId="420" builtinId="8" hidden="1"/>
    <cellStyle name="Hipervínculo" xfId="422" builtinId="8" hidden="1"/>
    <cellStyle name="Hipervínculo" xfId="424" builtinId="8" hidden="1"/>
    <cellStyle name="Hipervínculo" xfId="426" builtinId="8" hidden="1"/>
    <cellStyle name="Hipervínculo" xfId="428" builtinId="8" hidden="1"/>
    <cellStyle name="Hipervínculo" xfId="430" builtinId="8" hidden="1"/>
    <cellStyle name="Hipervínculo" xfId="432" builtinId="8" hidden="1"/>
    <cellStyle name="Hipervínculo" xfId="434" builtinId="8" hidden="1"/>
    <cellStyle name="Hipervínculo" xfId="436" builtinId="8" hidden="1"/>
    <cellStyle name="Hipervínculo" xfId="438" builtinId="8" hidden="1"/>
    <cellStyle name="Hipervínculo" xfId="440" builtinId="8" hidden="1"/>
    <cellStyle name="Hipervínculo" xfId="442" builtinId="8" hidden="1"/>
    <cellStyle name="Hipervínculo" xfId="444" builtinId="8" hidden="1"/>
    <cellStyle name="Hipervínculo" xfId="446" builtinId="8" hidden="1"/>
    <cellStyle name="Hipervínculo" xfId="448" builtinId="8" hidden="1"/>
    <cellStyle name="Hipervínculo" xfId="450" builtinId="8" hidden="1"/>
    <cellStyle name="Hipervínculo" xfId="452" builtinId="8" hidden="1"/>
    <cellStyle name="Hipervínculo" xfId="454" builtinId="8" hidden="1"/>
    <cellStyle name="Hipervínculo" xfId="456" builtinId="8" hidden="1"/>
    <cellStyle name="Hipervínculo" xfId="458" builtinId="8" hidden="1"/>
    <cellStyle name="Hipervínculo" xfId="460" builtinId="8" hidden="1"/>
    <cellStyle name="Hipervínculo" xfId="462" builtinId="8" hidden="1"/>
    <cellStyle name="Hipervínculo" xfId="464" builtinId="8" hidden="1"/>
    <cellStyle name="Hipervínculo" xfId="466" builtinId="8" hidden="1"/>
    <cellStyle name="Hipervínculo" xfId="468" builtinId="8" hidden="1"/>
    <cellStyle name="Hipervínculo" xfId="470" builtinId="8" hidden="1"/>
    <cellStyle name="Hipervínculo" xfId="472" builtinId="8" hidden="1"/>
    <cellStyle name="Hipervínculo" xfId="474" builtinId="8" hidden="1"/>
    <cellStyle name="Hipervínculo" xfId="476" builtinId="8" hidden="1"/>
    <cellStyle name="Hipervínculo" xfId="478" builtinId="8" hidden="1"/>
    <cellStyle name="Hipervínculo" xfId="480" builtinId="8" hidden="1"/>
    <cellStyle name="Hipervínculo" xfId="482" builtinId="8" hidden="1"/>
    <cellStyle name="Hipervínculo" xfId="484" builtinId="8" hidden="1"/>
    <cellStyle name="Hipervínculo" xfId="486" builtinId="8" hidden="1"/>
    <cellStyle name="Hipervínculo" xfId="488" builtinId="8" hidden="1"/>
    <cellStyle name="Hipervínculo" xfId="490" builtinId="8" hidden="1"/>
    <cellStyle name="Hipervínculo" xfId="492" builtinId="8" hidden="1"/>
    <cellStyle name="Hipervínculo" xfId="494" builtinId="8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1" builtinId="9" hidden="1"/>
    <cellStyle name="Hipervínculo visitado" xfId="123" builtinId="9" hidden="1"/>
    <cellStyle name="Hipervínculo visitado" xfId="125" builtinId="9" hidden="1"/>
    <cellStyle name="Hipervínculo visitado" xfId="127" builtinId="9" hidden="1"/>
    <cellStyle name="Hipervínculo visitado" xfId="129" builtinId="9" hidden="1"/>
    <cellStyle name="Hipervínculo visitado" xfId="131" builtinId="9" hidden="1"/>
    <cellStyle name="Hipervínculo visitado" xfId="133" builtinId="9" hidden="1"/>
    <cellStyle name="Hipervínculo visitado" xfId="135" builtinId="9" hidden="1"/>
    <cellStyle name="Hipervínculo visitado" xfId="137" builtinId="9" hidden="1"/>
    <cellStyle name="Hipervínculo visitado" xfId="139" builtinId="9" hidden="1"/>
    <cellStyle name="Hipervínculo visitado" xfId="141" builtinId="9" hidden="1"/>
    <cellStyle name="Hipervínculo visitado" xfId="143" builtinId="9" hidden="1"/>
    <cellStyle name="Hipervínculo visitado" xfId="145" builtinId="9" hidden="1"/>
    <cellStyle name="Hipervínculo visitado" xfId="147" builtinId="9" hidden="1"/>
    <cellStyle name="Hipervínculo visitado" xfId="149" builtinId="9" hidden="1"/>
    <cellStyle name="Hipervínculo visitado" xfId="151" builtinId="9" hidden="1"/>
    <cellStyle name="Hipervínculo visitado" xfId="153" builtinId="9" hidden="1"/>
    <cellStyle name="Hipervínculo visitado" xfId="155" builtinId="9" hidden="1"/>
    <cellStyle name="Hipervínculo visitado" xfId="157" builtinId="9" hidden="1"/>
    <cellStyle name="Hipervínculo visitado" xfId="159" builtinId="9" hidden="1"/>
    <cellStyle name="Hipervínculo visitado" xfId="161" builtinId="9" hidden="1"/>
    <cellStyle name="Hipervínculo visitado" xfId="163" builtinId="9" hidden="1"/>
    <cellStyle name="Hipervínculo visitado" xfId="165" builtinId="9" hidden="1"/>
    <cellStyle name="Hipervínculo visitado" xfId="167" builtinId="9" hidden="1"/>
    <cellStyle name="Hipervínculo visitado" xfId="169" builtinId="9" hidden="1"/>
    <cellStyle name="Hipervínculo visitado" xfId="171" builtinId="9" hidden="1"/>
    <cellStyle name="Hipervínculo visitado" xfId="173" builtinId="9" hidden="1"/>
    <cellStyle name="Hipervínculo visitado" xfId="175" builtinId="9" hidden="1"/>
    <cellStyle name="Hipervínculo visitado" xfId="177" builtinId="9" hidden="1"/>
    <cellStyle name="Hipervínculo visitado" xfId="179" builtinId="9" hidden="1"/>
    <cellStyle name="Hipervínculo visitado" xfId="181" builtinId="9" hidden="1"/>
    <cellStyle name="Hipervínculo visitado" xfId="183" builtinId="9" hidden="1"/>
    <cellStyle name="Hipervínculo visitado" xfId="185" builtinId="9" hidden="1"/>
    <cellStyle name="Hipervínculo visitado" xfId="187" builtinId="9" hidden="1"/>
    <cellStyle name="Hipervínculo visitado" xfId="189" builtinId="9" hidden="1"/>
    <cellStyle name="Hipervínculo visitado" xfId="191" builtinId="9" hidden="1"/>
    <cellStyle name="Hipervínculo visitado" xfId="193" builtinId="9" hidden="1"/>
    <cellStyle name="Hipervínculo visitado" xfId="195" builtinId="9" hidden="1"/>
    <cellStyle name="Hipervínculo visitado" xfId="197" builtinId="9" hidden="1"/>
    <cellStyle name="Hipervínculo visitado" xfId="199" builtinId="9" hidden="1"/>
    <cellStyle name="Hipervínculo visitado" xfId="201" builtinId="9" hidden="1"/>
    <cellStyle name="Hipervínculo visitado" xfId="203" builtinId="9" hidden="1"/>
    <cellStyle name="Hipervínculo visitado" xfId="205" builtinId="9" hidden="1"/>
    <cellStyle name="Hipervínculo visitado" xfId="207" builtinId="9" hidden="1"/>
    <cellStyle name="Hipervínculo visitado" xfId="209" builtinId="9" hidden="1"/>
    <cellStyle name="Hipervínculo visitado" xfId="211" builtinId="9" hidden="1"/>
    <cellStyle name="Hipervínculo visitado" xfId="213" builtinId="9" hidden="1"/>
    <cellStyle name="Hipervínculo visitado" xfId="215" builtinId="9" hidden="1"/>
    <cellStyle name="Hipervínculo visitado" xfId="217" builtinId="9" hidden="1"/>
    <cellStyle name="Hipervínculo visitado" xfId="219" builtinId="9" hidden="1"/>
    <cellStyle name="Hipervínculo visitado" xfId="221" builtinId="9" hidden="1"/>
    <cellStyle name="Hipervínculo visitado" xfId="223" builtinId="9" hidden="1"/>
    <cellStyle name="Hipervínculo visitado" xfId="225" builtinId="9" hidden="1"/>
    <cellStyle name="Hipervínculo visitado" xfId="227" builtinId="9" hidden="1"/>
    <cellStyle name="Hipervínculo visitado" xfId="229" builtinId="9" hidden="1"/>
    <cellStyle name="Hipervínculo visitado" xfId="231" builtinId="9" hidden="1"/>
    <cellStyle name="Hipervínculo visitado" xfId="233" builtinId="9" hidden="1"/>
    <cellStyle name="Hipervínculo visitado" xfId="235" builtinId="9" hidden="1"/>
    <cellStyle name="Hipervínculo visitado" xfId="237" builtinId="9" hidden="1"/>
    <cellStyle name="Hipervínculo visitado" xfId="239" builtinId="9" hidden="1"/>
    <cellStyle name="Hipervínculo visitado" xfId="241" builtinId="9" hidden="1"/>
    <cellStyle name="Hipervínculo visitado" xfId="243" builtinId="9" hidden="1"/>
    <cellStyle name="Hipervínculo visitado" xfId="245" builtinId="9" hidden="1"/>
    <cellStyle name="Hipervínculo visitado" xfId="247" builtinId="9" hidden="1"/>
    <cellStyle name="Hipervínculo visitado" xfId="249" builtinId="9" hidden="1"/>
    <cellStyle name="Hipervínculo visitado" xfId="251" builtinId="9" hidden="1"/>
    <cellStyle name="Hipervínculo visitado" xfId="253" builtinId="9" hidden="1"/>
    <cellStyle name="Hipervínculo visitado" xfId="255" builtinId="9" hidden="1"/>
    <cellStyle name="Hipervínculo visitado" xfId="257" builtinId="9" hidden="1"/>
    <cellStyle name="Hipervínculo visitado" xfId="259" builtinId="9" hidden="1"/>
    <cellStyle name="Hipervínculo visitado" xfId="261" builtinId="9" hidden="1"/>
    <cellStyle name="Hipervínculo visitado" xfId="263" builtinId="9" hidden="1"/>
    <cellStyle name="Hipervínculo visitado" xfId="265" builtinId="9" hidden="1"/>
    <cellStyle name="Hipervínculo visitado" xfId="267" builtinId="9" hidden="1"/>
    <cellStyle name="Hipervínculo visitado" xfId="269" builtinId="9" hidden="1"/>
    <cellStyle name="Hipervínculo visitado" xfId="271" builtinId="9" hidden="1"/>
    <cellStyle name="Hipervínculo visitado" xfId="273" builtinId="9" hidden="1"/>
    <cellStyle name="Hipervínculo visitado" xfId="275" builtinId="9" hidden="1"/>
    <cellStyle name="Hipervínculo visitado" xfId="277" builtinId="9" hidden="1"/>
    <cellStyle name="Hipervínculo visitado" xfId="279" builtinId="9" hidden="1"/>
    <cellStyle name="Hipervínculo visitado" xfId="281" builtinId="9" hidden="1"/>
    <cellStyle name="Hipervínculo visitado" xfId="283" builtinId="9" hidden="1"/>
    <cellStyle name="Hipervínculo visitado" xfId="285" builtinId="9" hidden="1"/>
    <cellStyle name="Hipervínculo visitado" xfId="287" builtinId="9" hidden="1"/>
    <cellStyle name="Hipervínculo visitado" xfId="289" builtinId="9" hidden="1"/>
    <cellStyle name="Hipervínculo visitado" xfId="291" builtinId="9" hidden="1"/>
    <cellStyle name="Hipervínculo visitado" xfId="293" builtinId="9" hidden="1"/>
    <cellStyle name="Hipervínculo visitado" xfId="295" builtinId="9" hidden="1"/>
    <cellStyle name="Hipervínculo visitado" xfId="297" builtinId="9" hidden="1"/>
    <cellStyle name="Hipervínculo visitado" xfId="299" builtinId="9" hidden="1"/>
    <cellStyle name="Hipervínculo visitado" xfId="301" builtinId="9" hidden="1"/>
    <cellStyle name="Hipervínculo visitado" xfId="303" builtinId="9" hidden="1"/>
    <cellStyle name="Hipervínculo visitado" xfId="305" builtinId="9" hidden="1"/>
    <cellStyle name="Hipervínculo visitado" xfId="307" builtinId="9" hidden="1"/>
    <cellStyle name="Hipervínculo visitado" xfId="309" builtinId="9" hidden="1"/>
    <cellStyle name="Hipervínculo visitado" xfId="311" builtinId="9" hidden="1"/>
    <cellStyle name="Hipervínculo visitado" xfId="313" builtinId="9" hidden="1"/>
    <cellStyle name="Hipervínculo visitado" xfId="315" builtinId="9" hidden="1"/>
    <cellStyle name="Hipervínculo visitado" xfId="317" builtinId="9" hidden="1"/>
    <cellStyle name="Hipervínculo visitado" xfId="319" builtinId="9" hidden="1"/>
    <cellStyle name="Hipervínculo visitado" xfId="321" builtinId="9" hidden="1"/>
    <cellStyle name="Hipervínculo visitado" xfId="323" builtinId="9" hidden="1"/>
    <cellStyle name="Hipervínculo visitado" xfId="325" builtinId="9" hidden="1"/>
    <cellStyle name="Hipervínculo visitado" xfId="327" builtinId="9" hidden="1"/>
    <cellStyle name="Hipervínculo visitado" xfId="329" builtinId="9" hidden="1"/>
    <cellStyle name="Hipervínculo visitado" xfId="331" builtinId="9" hidden="1"/>
    <cellStyle name="Hipervínculo visitado" xfId="333" builtinId="9" hidden="1"/>
    <cellStyle name="Hipervínculo visitado" xfId="335" builtinId="9" hidden="1"/>
    <cellStyle name="Hipervínculo visitado" xfId="337" builtinId="9" hidden="1"/>
    <cellStyle name="Hipervínculo visitado" xfId="339" builtinId="9" hidden="1"/>
    <cellStyle name="Hipervínculo visitado" xfId="341" builtinId="9" hidden="1"/>
    <cellStyle name="Hipervínculo visitado" xfId="343" builtinId="9" hidden="1"/>
    <cellStyle name="Hipervínculo visitado" xfId="345" builtinId="9" hidden="1"/>
    <cellStyle name="Hipervínculo visitado" xfId="347" builtinId="9" hidden="1"/>
    <cellStyle name="Hipervínculo visitado" xfId="349" builtinId="9" hidden="1"/>
    <cellStyle name="Hipervínculo visitado" xfId="351" builtinId="9" hidden="1"/>
    <cellStyle name="Hipervínculo visitado" xfId="353" builtinId="9" hidden="1"/>
    <cellStyle name="Hipervínculo visitado" xfId="355" builtinId="9" hidden="1"/>
    <cellStyle name="Hipervínculo visitado" xfId="357" builtinId="9" hidden="1"/>
    <cellStyle name="Hipervínculo visitado" xfId="359" builtinId="9" hidden="1"/>
    <cellStyle name="Hipervínculo visitado" xfId="361" builtinId="9" hidden="1"/>
    <cellStyle name="Hipervínculo visitado" xfId="363" builtinId="9" hidden="1"/>
    <cellStyle name="Hipervínculo visitado" xfId="365" builtinId="9" hidden="1"/>
    <cellStyle name="Hipervínculo visitado" xfId="367" builtinId="9" hidden="1"/>
    <cellStyle name="Hipervínculo visitado" xfId="369" builtinId="9" hidden="1"/>
    <cellStyle name="Hipervínculo visitado" xfId="371" builtinId="9" hidden="1"/>
    <cellStyle name="Hipervínculo visitado" xfId="373" builtinId="9" hidden="1"/>
    <cellStyle name="Hipervínculo visitado" xfId="375" builtinId="9" hidden="1"/>
    <cellStyle name="Hipervínculo visitado" xfId="377" builtinId="9" hidden="1"/>
    <cellStyle name="Hipervínculo visitado" xfId="379" builtinId="9" hidden="1"/>
    <cellStyle name="Hipervínculo visitado" xfId="381" builtinId="9" hidden="1"/>
    <cellStyle name="Hipervínculo visitado" xfId="383" builtinId="9" hidden="1"/>
    <cellStyle name="Hipervínculo visitado" xfId="385" builtinId="9" hidden="1"/>
    <cellStyle name="Hipervínculo visitado" xfId="387" builtinId="9" hidden="1"/>
    <cellStyle name="Hipervínculo visitado" xfId="389" builtinId="9" hidden="1"/>
    <cellStyle name="Hipervínculo visitado" xfId="391" builtinId="9" hidden="1"/>
    <cellStyle name="Hipervínculo visitado" xfId="393" builtinId="9" hidden="1"/>
    <cellStyle name="Hipervínculo visitado" xfId="395" builtinId="9" hidden="1"/>
    <cellStyle name="Hipervínculo visitado" xfId="397" builtinId="9" hidden="1"/>
    <cellStyle name="Hipervínculo visitado" xfId="399" builtinId="9" hidden="1"/>
    <cellStyle name="Hipervínculo visitado" xfId="401" builtinId="9" hidden="1"/>
    <cellStyle name="Hipervínculo visitado" xfId="403" builtinId="9" hidden="1"/>
    <cellStyle name="Hipervínculo visitado" xfId="405" builtinId="9" hidden="1"/>
    <cellStyle name="Hipervínculo visitado" xfId="407" builtinId="9" hidden="1"/>
    <cellStyle name="Hipervínculo visitado" xfId="409" builtinId="9" hidden="1"/>
    <cellStyle name="Hipervínculo visitado" xfId="411" builtinId="9" hidden="1"/>
    <cellStyle name="Hipervínculo visitado" xfId="413" builtinId="9" hidden="1"/>
    <cellStyle name="Hipervínculo visitado" xfId="415" builtinId="9" hidden="1"/>
    <cellStyle name="Hipervínculo visitado" xfId="417" builtinId="9" hidden="1"/>
    <cellStyle name="Hipervínculo visitado" xfId="419" builtinId="9" hidden="1"/>
    <cellStyle name="Hipervínculo visitado" xfId="421" builtinId="9" hidden="1"/>
    <cellStyle name="Hipervínculo visitado" xfId="423" builtinId="9" hidden="1"/>
    <cellStyle name="Hipervínculo visitado" xfId="425" builtinId="9" hidden="1"/>
    <cellStyle name="Hipervínculo visitado" xfId="427" builtinId="9" hidden="1"/>
    <cellStyle name="Hipervínculo visitado" xfId="429" builtinId="9" hidden="1"/>
    <cellStyle name="Hipervínculo visitado" xfId="431" builtinId="9" hidden="1"/>
    <cellStyle name="Hipervínculo visitado" xfId="433" builtinId="9" hidden="1"/>
    <cellStyle name="Hipervínculo visitado" xfId="435" builtinId="9" hidden="1"/>
    <cellStyle name="Hipervínculo visitado" xfId="437" builtinId="9" hidden="1"/>
    <cellStyle name="Hipervínculo visitado" xfId="439" builtinId="9" hidden="1"/>
    <cellStyle name="Hipervínculo visitado" xfId="441" builtinId="9" hidden="1"/>
    <cellStyle name="Hipervínculo visitado" xfId="443" builtinId="9" hidden="1"/>
    <cellStyle name="Hipervínculo visitado" xfId="445" builtinId="9" hidden="1"/>
    <cellStyle name="Hipervínculo visitado" xfId="447" builtinId="9" hidden="1"/>
    <cellStyle name="Hipervínculo visitado" xfId="449" builtinId="9" hidden="1"/>
    <cellStyle name="Hipervínculo visitado" xfId="451" builtinId="9" hidden="1"/>
    <cellStyle name="Hipervínculo visitado" xfId="453" builtinId="9" hidden="1"/>
    <cellStyle name="Hipervínculo visitado" xfId="455" builtinId="9" hidden="1"/>
    <cellStyle name="Hipervínculo visitado" xfId="457" builtinId="9" hidden="1"/>
    <cellStyle name="Hipervínculo visitado" xfId="459" builtinId="9" hidden="1"/>
    <cellStyle name="Hipervínculo visitado" xfId="461" builtinId="9" hidden="1"/>
    <cellStyle name="Hipervínculo visitado" xfId="463" builtinId="9" hidden="1"/>
    <cellStyle name="Hipervínculo visitado" xfId="465" builtinId="9" hidden="1"/>
    <cellStyle name="Hipervínculo visitado" xfId="467" builtinId="9" hidden="1"/>
    <cellStyle name="Hipervínculo visitado" xfId="469" builtinId="9" hidden="1"/>
    <cellStyle name="Hipervínculo visitado" xfId="471" builtinId="9" hidden="1"/>
    <cellStyle name="Hipervínculo visitado" xfId="473" builtinId="9" hidden="1"/>
    <cellStyle name="Hipervínculo visitado" xfId="475" builtinId="9" hidden="1"/>
    <cellStyle name="Hipervínculo visitado" xfId="477" builtinId="9" hidden="1"/>
    <cellStyle name="Hipervínculo visitado" xfId="479" builtinId="9" hidden="1"/>
    <cellStyle name="Hipervínculo visitado" xfId="481" builtinId="9" hidden="1"/>
    <cellStyle name="Hipervínculo visitado" xfId="483" builtinId="9" hidden="1"/>
    <cellStyle name="Hipervínculo visitado" xfId="485" builtinId="9" hidden="1"/>
    <cellStyle name="Hipervínculo visitado" xfId="487" builtinId="9" hidden="1"/>
    <cellStyle name="Hipervínculo visitado" xfId="489" builtinId="9" hidden="1"/>
    <cellStyle name="Hipervínculo visitado" xfId="491" builtinId="9" hidden="1"/>
    <cellStyle name="Hipervínculo visitado" xfId="493" builtinId="9" hidden="1"/>
    <cellStyle name="Hipervínculo visitado" xfId="495" builtinId="9" hidden="1"/>
    <cellStyle name="Millares 2" xfId="498"/>
    <cellStyle name="Normal" xfId="0" builtinId="0"/>
    <cellStyle name="Normal 2" xfId="1"/>
    <cellStyle name="Normal 3" xfId="499"/>
    <cellStyle name="Porcentaje" xfId="496" builtinId="5"/>
    <cellStyle name="Porcentaje 2" xfId="497"/>
    <cellStyle name="Porcentaje 3" xfId="50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D18"/>
  <sheetViews>
    <sheetView zoomScale="90" zoomScaleNormal="90" workbookViewId="0">
      <selection activeCell="G21" sqref="G21"/>
    </sheetView>
  </sheetViews>
  <sheetFormatPr baseColWidth="10" defaultRowHeight="12.75" x14ac:dyDescent="0.2"/>
  <cols>
    <col min="1" max="1" width="32.28515625" style="84" bestFit="1" customWidth="1"/>
    <col min="2" max="2" width="35" style="84" customWidth="1"/>
    <col min="3" max="3" width="34.28515625" style="84" bestFit="1" customWidth="1"/>
    <col min="4" max="16384" width="11.42578125" style="84"/>
  </cols>
  <sheetData>
    <row r="1" spans="1:4" ht="15" x14ac:dyDescent="0.2">
      <c r="A1" s="128" t="s">
        <v>44</v>
      </c>
      <c r="B1" s="128"/>
      <c r="C1" s="128"/>
    </row>
    <row r="2" spans="1:4" s="87" customFormat="1" ht="15" x14ac:dyDescent="0.25">
      <c r="A2" s="76"/>
      <c r="B2" s="76"/>
      <c r="C2" s="76"/>
      <c r="D2" s="86"/>
    </row>
    <row r="3" spans="1:4" ht="30" x14ac:dyDescent="0.2">
      <c r="A3" s="78" t="s">
        <v>45</v>
      </c>
      <c r="B3" s="78" t="s">
        <v>46</v>
      </c>
      <c r="C3" s="79" t="s">
        <v>47</v>
      </c>
    </row>
    <row r="4" spans="1:4" x14ac:dyDescent="0.2">
      <c r="A4" s="85"/>
      <c r="B4" s="83" t="s">
        <v>48</v>
      </c>
      <c r="C4" s="85"/>
    </row>
    <row r="5" spans="1:4" x14ac:dyDescent="0.2">
      <c r="A5" s="85" t="s">
        <v>108</v>
      </c>
      <c r="B5" s="83" t="s">
        <v>49</v>
      </c>
      <c r="C5" s="85" t="s">
        <v>167</v>
      </c>
    </row>
    <row r="6" spans="1:4" x14ac:dyDescent="0.2">
      <c r="A6" s="85" t="s">
        <v>113</v>
      </c>
      <c r="B6" s="83" t="s">
        <v>50</v>
      </c>
      <c r="C6" s="85" t="s">
        <v>109</v>
      </c>
    </row>
    <row r="7" spans="1:4" x14ac:dyDescent="0.2">
      <c r="A7" s="85" t="s">
        <v>114</v>
      </c>
      <c r="B7" s="83" t="s">
        <v>51</v>
      </c>
      <c r="C7" s="85" t="s">
        <v>110</v>
      </c>
    </row>
    <row r="8" spans="1:4" x14ac:dyDescent="0.2">
      <c r="A8" s="88"/>
      <c r="B8" s="89"/>
      <c r="C8" s="88"/>
    </row>
    <row r="9" spans="1:4" x14ac:dyDescent="0.2">
      <c r="A9" s="88"/>
      <c r="B9" s="89"/>
      <c r="C9" s="88"/>
    </row>
    <row r="10" spans="1:4" ht="27" customHeight="1" x14ac:dyDescent="0.2">
      <c r="A10" s="129" t="s">
        <v>94</v>
      </c>
      <c r="B10" s="129"/>
      <c r="C10" s="129"/>
    </row>
    <row r="11" spans="1:4" x14ac:dyDescent="0.2">
      <c r="A11" s="127" t="s">
        <v>111</v>
      </c>
      <c r="B11" s="127"/>
      <c r="C11" s="127"/>
    </row>
    <row r="12" spans="1:4" x14ac:dyDescent="0.2">
      <c r="A12" s="127" t="s">
        <v>112</v>
      </c>
      <c r="B12" s="127"/>
      <c r="C12" s="127"/>
    </row>
    <row r="13" spans="1:4" x14ac:dyDescent="0.2">
      <c r="A13" s="127"/>
      <c r="B13" s="127"/>
      <c r="C13" s="127"/>
    </row>
    <row r="14" spans="1:4" x14ac:dyDescent="0.2">
      <c r="A14" s="127"/>
      <c r="B14" s="127"/>
      <c r="C14" s="127"/>
    </row>
    <row r="15" spans="1:4" x14ac:dyDescent="0.2">
      <c r="A15" s="127"/>
      <c r="B15" s="127"/>
      <c r="C15" s="127"/>
    </row>
    <row r="16" spans="1:4" x14ac:dyDescent="0.2">
      <c r="A16" s="127"/>
      <c r="B16" s="127"/>
      <c r="C16" s="127"/>
    </row>
    <row r="17" spans="1:3" x14ac:dyDescent="0.2">
      <c r="A17" s="127"/>
      <c r="B17" s="127"/>
      <c r="C17" s="127"/>
    </row>
    <row r="18" spans="1:3" x14ac:dyDescent="0.2">
      <c r="A18" s="88"/>
      <c r="B18" s="89"/>
      <c r="C18" s="88"/>
    </row>
  </sheetData>
  <mergeCells count="9">
    <mergeCell ref="A14:C14"/>
    <mergeCell ref="A1:C1"/>
    <mergeCell ref="A10:C10"/>
    <mergeCell ref="A16:C16"/>
    <mergeCell ref="A17:C17"/>
    <mergeCell ref="A11:C11"/>
    <mergeCell ref="A15:C15"/>
    <mergeCell ref="A12:C12"/>
    <mergeCell ref="A13:C13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W34"/>
  <sheetViews>
    <sheetView topLeftCell="F1" zoomScale="90" zoomScaleNormal="90" workbookViewId="0">
      <selection activeCell="H3" sqref="H3:H6"/>
    </sheetView>
  </sheetViews>
  <sheetFormatPr baseColWidth="10" defaultRowHeight="12.75" x14ac:dyDescent="0.2"/>
  <cols>
    <col min="1" max="1" width="3" style="82" bestFit="1" customWidth="1"/>
    <col min="2" max="2" width="27.7109375" style="84" customWidth="1"/>
    <col min="3" max="3" width="33.7109375" style="84" customWidth="1"/>
    <col min="4" max="4" width="35.42578125" style="84" customWidth="1"/>
    <col min="5" max="5" width="33.42578125" style="84" customWidth="1"/>
    <col min="6" max="6" width="21.85546875" style="84" customWidth="1"/>
    <col min="7" max="7" width="46" style="84" customWidth="1"/>
    <col min="8" max="11" width="20.7109375" style="84" customWidth="1"/>
    <col min="12" max="16384" width="11.42578125" style="84"/>
  </cols>
  <sheetData>
    <row r="1" spans="1:23" ht="15" x14ac:dyDescent="0.2">
      <c r="L1" s="130" t="s">
        <v>52</v>
      </c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</row>
    <row r="2" spans="1:23" s="82" customFormat="1" ht="75" x14ac:dyDescent="0.2">
      <c r="A2" s="78" t="s">
        <v>53</v>
      </c>
      <c r="B2" s="79" t="s">
        <v>54</v>
      </c>
      <c r="C2" s="79" t="s">
        <v>55</v>
      </c>
      <c r="D2" s="79" t="s">
        <v>56</v>
      </c>
      <c r="E2" s="79" t="s">
        <v>57</v>
      </c>
      <c r="F2" s="79" t="s">
        <v>58</v>
      </c>
      <c r="G2" s="79" t="s">
        <v>59</v>
      </c>
      <c r="H2" s="79" t="s">
        <v>60</v>
      </c>
      <c r="I2" s="79" t="s">
        <v>104</v>
      </c>
      <c r="J2" s="79" t="s">
        <v>107</v>
      </c>
      <c r="K2" s="77" t="s">
        <v>61</v>
      </c>
      <c r="L2" s="77" t="s">
        <v>62</v>
      </c>
      <c r="M2" s="77" t="s">
        <v>63</v>
      </c>
      <c r="N2" s="77" t="s">
        <v>64</v>
      </c>
      <c r="O2" s="77" t="s">
        <v>65</v>
      </c>
      <c r="P2" s="77" t="s">
        <v>66</v>
      </c>
      <c r="Q2" s="77" t="s">
        <v>67</v>
      </c>
      <c r="R2" s="77" t="s">
        <v>68</v>
      </c>
      <c r="S2" s="77" t="s">
        <v>69</v>
      </c>
      <c r="T2" s="77" t="s">
        <v>70</v>
      </c>
      <c r="U2" s="77" t="s">
        <v>71</v>
      </c>
      <c r="V2" s="77" t="s">
        <v>72</v>
      </c>
      <c r="W2" s="77" t="s">
        <v>73</v>
      </c>
    </row>
    <row r="3" spans="1:23" ht="38.25" x14ac:dyDescent="0.2">
      <c r="A3" s="83">
        <v>1</v>
      </c>
      <c r="B3" s="105" t="s">
        <v>165</v>
      </c>
      <c r="C3" s="105" t="s">
        <v>166</v>
      </c>
      <c r="D3" s="105" t="s">
        <v>168</v>
      </c>
      <c r="E3" s="83" t="s">
        <v>169</v>
      </c>
      <c r="F3" s="83" t="s">
        <v>170</v>
      </c>
      <c r="G3" s="83" t="s">
        <v>177</v>
      </c>
      <c r="H3" s="83">
        <v>1500000</v>
      </c>
      <c r="I3" s="105" t="s">
        <v>171</v>
      </c>
      <c r="J3" s="105" t="s">
        <v>172</v>
      </c>
      <c r="K3" s="85"/>
      <c r="L3" s="85"/>
      <c r="M3" s="85"/>
      <c r="N3" s="85"/>
      <c r="O3" s="85"/>
      <c r="P3" s="85"/>
      <c r="Q3" s="85"/>
      <c r="R3" s="85"/>
      <c r="S3" s="85"/>
      <c r="T3" s="83" t="s">
        <v>118</v>
      </c>
      <c r="U3" s="85"/>
      <c r="V3" s="85"/>
      <c r="W3" s="85"/>
    </row>
    <row r="4" spans="1:23" ht="38.25" x14ac:dyDescent="0.2">
      <c r="A4" s="83">
        <v>2</v>
      </c>
      <c r="B4" s="83" t="s">
        <v>173</v>
      </c>
      <c r="C4" s="105" t="s">
        <v>174</v>
      </c>
      <c r="D4" s="105" t="s">
        <v>168</v>
      </c>
      <c r="E4" s="83" t="s">
        <v>175</v>
      </c>
      <c r="F4" s="83" t="s">
        <v>176</v>
      </c>
      <c r="G4" s="83" t="s">
        <v>177</v>
      </c>
      <c r="H4" s="83">
        <v>562500</v>
      </c>
      <c r="I4" s="105" t="s">
        <v>178</v>
      </c>
      <c r="J4" s="105" t="s">
        <v>172</v>
      </c>
      <c r="K4" s="85"/>
      <c r="L4" s="85"/>
      <c r="M4" s="85"/>
      <c r="N4" s="85"/>
      <c r="O4" s="85"/>
      <c r="P4" s="85"/>
      <c r="Q4" s="83" t="s">
        <v>118</v>
      </c>
      <c r="R4" s="85"/>
      <c r="S4" s="85"/>
      <c r="T4" s="85"/>
      <c r="U4" s="85"/>
      <c r="V4" s="85"/>
      <c r="W4" s="85"/>
    </row>
    <row r="5" spans="1:23" ht="38.25" x14ac:dyDescent="0.2">
      <c r="A5" s="83">
        <v>3</v>
      </c>
      <c r="B5" s="83" t="s">
        <v>179</v>
      </c>
      <c r="C5" s="105" t="s">
        <v>180</v>
      </c>
      <c r="D5" s="105" t="s">
        <v>168</v>
      </c>
      <c r="E5" s="83" t="s">
        <v>175</v>
      </c>
      <c r="F5" s="83" t="s">
        <v>176</v>
      </c>
      <c r="G5" s="83" t="s">
        <v>177</v>
      </c>
      <c r="H5" s="83">
        <v>562500</v>
      </c>
      <c r="I5" s="105" t="s">
        <v>178</v>
      </c>
      <c r="J5" s="105" t="s">
        <v>172</v>
      </c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3" t="s">
        <v>118</v>
      </c>
      <c r="W5" s="85"/>
    </row>
    <row r="6" spans="1:23" ht="38.25" x14ac:dyDescent="0.2">
      <c r="A6" s="83">
        <v>4</v>
      </c>
      <c r="B6" s="105" t="s">
        <v>181</v>
      </c>
      <c r="C6" s="105" t="s">
        <v>182</v>
      </c>
      <c r="D6" s="105" t="s">
        <v>168</v>
      </c>
      <c r="E6" s="105" t="s">
        <v>183</v>
      </c>
      <c r="F6" s="105" t="s">
        <v>184</v>
      </c>
      <c r="G6" s="83" t="s">
        <v>177</v>
      </c>
      <c r="H6" s="105">
        <v>165000</v>
      </c>
      <c r="I6" s="105" t="s">
        <v>178</v>
      </c>
      <c r="J6" s="83" t="s">
        <v>185</v>
      </c>
      <c r="K6" s="85"/>
      <c r="L6" s="85"/>
      <c r="M6" s="85"/>
      <c r="N6" s="85"/>
      <c r="O6" s="85"/>
      <c r="P6" s="85"/>
      <c r="Q6" s="85"/>
      <c r="R6" s="85"/>
      <c r="S6" s="83" t="s">
        <v>118</v>
      </c>
      <c r="T6" s="85"/>
      <c r="U6" s="85"/>
      <c r="V6" s="85"/>
      <c r="W6" s="85"/>
    </row>
    <row r="7" spans="1:23" x14ac:dyDescent="0.2">
      <c r="A7" s="83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</row>
    <row r="8" spans="1:23" x14ac:dyDescent="0.2">
      <c r="A8" s="83">
        <v>6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</row>
    <row r="9" spans="1:23" x14ac:dyDescent="0.2">
      <c r="A9" s="83">
        <v>7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</row>
    <row r="10" spans="1:23" x14ac:dyDescent="0.2">
      <c r="A10" s="83">
        <v>8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</row>
    <row r="11" spans="1:23" x14ac:dyDescent="0.2">
      <c r="A11" s="83">
        <v>9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</row>
    <row r="12" spans="1:23" x14ac:dyDescent="0.2">
      <c r="A12" s="83">
        <v>10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</row>
    <row r="13" spans="1:23" x14ac:dyDescent="0.2">
      <c r="A13" s="83">
        <v>11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</row>
    <row r="14" spans="1:23" x14ac:dyDescent="0.2">
      <c r="A14" s="83">
        <v>12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</row>
    <row r="15" spans="1:23" x14ac:dyDescent="0.2">
      <c r="A15" s="83">
        <v>13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</row>
    <row r="16" spans="1:23" x14ac:dyDescent="0.2">
      <c r="A16" s="83">
        <v>14</v>
      </c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</row>
    <row r="17" spans="1:23" x14ac:dyDescent="0.2">
      <c r="A17" s="83">
        <v>15</v>
      </c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</row>
    <row r="18" spans="1:23" x14ac:dyDescent="0.2">
      <c r="A18" s="83">
        <v>16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</row>
    <row r="19" spans="1:23" x14ac:dyDescent="0.2">
      <c r="A19" s="83">
        <v>17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</row>
    <row r="20" spans="1:23" x14ac:dyDescent="0.2">
      <c r="A20" s="83">
        <v>18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</row>
    <row r="21" spans="1:23" x14ac:dyDescent="0.2">
      <c r="A21" s="83">
        <v>19</v>
      </c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</row>
    <row r="22" spans="1:23" x14ac:dyDescent="0.2">
      <c r="A22" s="83">
        <v>20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</row>
    <row r="23" spans="1:23" x14ac:dyDescent="0.2">
      <c r="A23" s="83">
        <v>21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</row>
    <row r="24" spans="1:23" x14ac:dyDescent="0.2">
      <c r="A24" s="83">
        <v>22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</row>
    <row r="25" spans="1:23" x14ac:dyDescent="0.2">
      <c r="A25" s="83">
        <v>23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</row>
    <row r="26" spans="1:23" x14ac:dyDescent="0.2">
      <c r="A26" s="83">
        <v>24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</row>
    <row r="27" spans="1:23" x14ac:dyDescent="0.2">
      <c r="A27" s="83">
        <v>25</v>
      </c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</row>
    <row r="28" spans="1:23" x14ac:dyDescent="0.2">
      <c r="A28" s="83">
        <v>26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</row>
    <row r="29" spans="1:23" x14ac:dyDescent="0.2">
      <c r="A29" s="83">
        <v>27</v>
      </c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</row>
    <row r="30" spans="1:23" x14ac:dyDescent="0.2">
      <c r="A30" s="83">
        <v>28</v>
      </c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</row>
    <row r="31" spans="1:23" x14ac:dyDescent="0.2">
      <c r="A31" s="83">
        <v>29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</row>
    <row r="32" spans="1:23" x14ac:dyDescent="0.2">
      <c r="A32" s="83">
        <v>30</v>
      </c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</row>
    <row r="33" spans="1:23" x14ac:dyDescent="0.2">
      <c r="A33" s="83">
        <v>31</v>
      </c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</row>
    <row r="34" spans="1:23" x14ac:dyDescent="0.2">
      <c r="A34" s="83">
        <v>32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</row>
  </sheetData>
  <mergeCells count="1">
    <mergeCell ref="L1:W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44"/>
  <sheetViews>
    <sheetView topLeftCell="H13" zoomScale="90" zoomScaleNormal="90" workbookViewId="0">
      <selection activeCell="R24" sqref="R24"/>
    </sheetView>
  </sheetViews>
  <sheetFormatPr baseColWidth="10" defaultRowHeight="12.75" x14ac:dyDescent="0.2"/>
  <cols>
    <col min="1" max="1" width="3.28515625" style="82" customWidth="1"/>
    <col min="2" max="3" width="18.5703125" style="82" customWidth="1"/>
    <col min="4" max="4" width="22.42578125" style="82" customWidth="1"/>
    <col min="5" max="8" width="11.42578125" style="82" customWidth="1"/>
    <col min="9" max="9" width="28.7109375" style="82" customWidth="1"/>
    <col min="10" max="10" width="17" style="82" bestFit="1" customWidth="1"/>
    <col min="11" max="11" width="24.28515625" style="82" bestFit="1" customWidth="1"/>
    <col min="12" max="12" width="16.42578125" style="82" customWidth="1"/>
    <col min="13" max="15" width="6" style="82" customWidth="1"/>
    <col min="16" max="16" width="14.85546875" style="82" customWidth="1"/>
    <col min="17" max="17" width="18.28515625" style="82" customWidth="1"/>
    <col min="18" max="19" width="16" style="82" customWidth="1"/>
    <col min="20" max="20" width="21.42578125" style="82" customWidth="1"/>
    <col min="21" max="16384" width="11.42578125" style="82"/>
  </cols>
  <sheetData>
    <row r="1" spans="1:20" ht="30" customHeight="1" x14ac:dyDescent="0.2">
      <c r="A1" s="133"/>
      <c r="B1" s="129" t="s">
        <v>74</v>
      </c>
      <c r="C1" s="129" t="s">
        <v>75</v>
      </c>
      <c r="D1" s="129" t="s">
        <v>76</v>
      </c>
      <c r="E1" s="128" t="s">
        <v>77</v>
      </c>
      <c r="F1" s="128"/>
      <c r="G1" s="128"/>
      <c r="H1" s="129" t="s">
        <v>78</v>
      </c>
      <c r="I1" s="129" t="s">
        <v>79</v>
      </c>
      <c r="J1" s="129" t="s">
        <v>80</v>
      </c>
      <c r="K1" s="129"/>
      <c r="L1" s="129"/>
      <c r="M1" s="129" t="s">
        <v>81</v>
      </c>
      <c r="N1" s="129"/>
      <c r="O1" s="129"/>
      <c r="P1" s="129"/>
      <c r="Q1" s="129" t="s">
        <v>82</v>
      </c>
      <c r="R1" s="129" t="s">
        <v>83</v>
      </c>
      <c r="S1" s="131" t="s">
        <v>105</v>
      </c>
      <c r="T1" s="129" t="s">
        <v>106</v>
      </c>
    </row>
    <row r="2" spans="1:20" ht="45" x14ac:dyDescent="0.2">
      <c r="A2" s="133"/>
      <c r="B2" s="131"/>
      <c r="C2" s="129"/>
      <c r="D2" s="129"/>
      <c r="E2" s="90" t="s">
        <v>84</v>
      </c>
      <c r="F2" s="90" t="s">
        <v>85</v>
      </c>
      <c r="G2" s="90" t="s">
        <v>86</v>
      </c>
      <c r="H2" s="129"/>
      <c r="I2" s="129"/>
      <c r="J2" s="91" t="s">
        <v>87</v>
      </c>
      <c r="K2" s="91" t="s">
        <v>88</v>
      </c>
      <c r="L2" s="91" t="s">
        <v>89</v>
      </c>
      <c r="M2" s="91" t="s">
        <v>90</v>
      </c>
      <c r="N2" s="90" t="s">
        <v>91</v>
      </c>
      <c r="O2" s="90" t="s">
        <v>92</v>
      </c>
      <c r="P2" s="91" t="s">
        <v>93</v>
      </c>
      <c r="Q2" s="129"/>
      <c r="R2" s="129"/>
      <c r="S2" s="132"/>
      <c r="T2" s="129"/>
    </row>
    <row r="3" spans="1:20" ht="82.5" x14ac:dyDescent="0.2">
      <c r="A3" s="83">
        <v>1</v>
      </c>
      <c r="B3" s="100" t="s">
        <v>115</v>
      </c>
      <c r="C3" s="100" t="s">
        <v>116</v>
      </c>
      <c r="D3" s="101" t="s">
        <v>117</v>
      </c>
      <c r="E3" s="102" t="s">
        <v>118</v>
      </c>
      <c r="F3" s="102"/>
      <c r="G3" s="102"/>
      <c r="H3" s="102" t="s">
        <v>119</v>
      </c>
      <c r="I3" s="102" t="s">
        <v>120</v>
      </c>
      <c r="J3" s="102" t="s">
        <v>118</v>
      </c>
      <c r="K3" s="102"/>
      <c r="L3" s="102"/>
      <c r="M3" s="102" t="s">
        <v>118</v>
      </c>
      <c r="N3" s="102"/>
      <c r="O3" s="102"/>
      <c r="P3" s="102"/>
      <c r="Q3" s="102">
        <f>10*(12+2+2+2)</f>
        <v>180</v>
      </c>
      <c r="R3" s="103">
        <f>(18*(10833*5))+(6*20000)+ (18*5000)+(6*50000)</f>
        <v>1484970</v>
      </c>
      <c r="S3" s="102" t="s">
        <v>121</v>
      </c>
      <c r="T3" s="100" t="s">
        <v>122</v>
      </c>
    </row>
    <row r="4" spans="1:20" ht="99" x14ac:dyDescent="0.2">
      <c r="A4" s="83">
        <v>2</v>
      </c>
      <c r="B4" s="100" t="s">
        <v>123</v>
      </c>
      <c r="C4" s="100" t="s">
        <v>124</v>
      </c>
      <c r="D4" s="101" t="s">
        <v>117</v>
      </c>
      <c r="E4" s="102" t="s">
        <v>118</v>
      </c>
      <c r="F4" s="102"/>
      <c r="G4" s="102"/>
      <c r="H4" s="102" t="s">
        <v>119</v>
      </c>
      <c r="I4" s="102" t="s">
        <v>120</v>
      </c>
      <c r="J4" s="102" t="s">
        <v>118</v>
      </c>
      <c r="K4" s="102"/>
      <c r="L4" s="102"/>
      <c r="M4" s="102" t="s">
        <v>118</v>
      </c>
      <c r="N4" s="102"/>
      <c r="O4" s="102"/>
      <c r="P4" s="102"/>
      <c r="Q4" s="102">
        <f>10*(12+2+2+2)</f>
        <v>180</v>
      </c>
      <c r="R4" s="103">
        <f t="shared" ref="R4:R6" si="0">(18*(10833*5))+(6*20000)+ (18*5000)+(6*50000)</f>
        <v>1484970</v>
      </c>
      <c r="S4" s="102" t="s">
        <v>121</v>
      </c>
      <c r="T4" s="100" t="s">
        <v>122</v>
      </c>
    </row>
    <row r="5" spans="1:20" ht="66" x14ac:dyDescent="0.2">
      <c r="A5" s="83">
        <v>3</v>
      </c>
      <c r="B5" s="100" t="s">
        <v>125</v>
      </c>
      <c r="C5" s="100" t="s">
        <v>126</v>
      </c>
      <c r="D5" s="101" t="s">
        <v>117</v>
      </c>
      <c r="E5" s="102"/>
      <c r="F5" s="102" t="s">
        <v>118</v>
      </c>
      <c r="G5" s="102"/>
      <c r="H5" s="102" t="s">
        <v>119</v>
      </c>
      <c r="I5" s="102" t="s">
        <v>120</v>
      </c>
      <c r="J5" s="102" t="s">
        <v>118</v>
      </c>
      <c r="K5" s="102"/>
      <c r="L5" s="102"/>
      <c r="M5" s="102" t="s">
        <v>118</v>
      </c>
      <c r="N5" s="102"/>
      <c r="O5" s="102"/>
      <c r="P5" s="102"/>
      <c r="Q5" s="102">
        <f>10*(12+2+2+2)</f>
        <v>180</v>
      </c>
      <c r="R5" s="103">
        <f t="shared" si="0"/>
        <v>1484970</v>
      </c>
      <c r="S5" s="102" t="s">
        <v>121</v>
      </c>
      <c r="T5" s="100" t="s">
        <v>122</v>
      </c>
    </row>
    <row r="6" spans="1:20" ht="82.5" x14ac:dyDescent="0.2">
      <c r="A6" s="83">
        <v>4</v>
      </c>
      <c r="B6" s="100" t="s">
        <v>127</v>
      </c>
      <c r="C6" s="100" t="s">
        <v>128</v>
      </c>
      <c r="D6" s="101" t="s">
        <v>117</v>
      </c>
      <c r="E6" s="102"/>
      <c r="F6" s="102" t="s">
        <v>118</v>
      </c>
      <c r="G6" s="102"/>
      <c r="H6" s="102" t="s">
        <v>119</v>
      </c>
      <c r="I6" s="102" t="s">
        <v>120</v>
      </c>
      <c r="J6" s="102" t="s">
        <v>118</v>
      </c>
      <c r="K6" s="102"/>
      <c r="L6" s="102"/>
      <c r="M6" s="102" t="s">
        <v>118</v>
      </c>
      <c r="N6" s="102"/>
      <c r="O6" s="102"/>
      <c r="P6" s="102"/>
      <c r="Q6" s="102">
        <f>10*(12+2+2+2)</f>
        <v>180</v>
      </c>
      <c r="R6" s="103">
        <f t="shared" si="0"/>
        <v>1484970</v>
      </c>
      <c r="S6" s="102" t="s">
        <v>121</v>
      </c>
      <c r="T6" s="100" t="s">
        <v>122</v>
      </c>
    </row>
    <row r="7" spans="1:20" ht="82.5" x14ac:dyDescent="0.2">
      <c r="A7" s="83">
        <v>5</v>
      </c>
      <c r="B7" s="100" t="s">
        <v>129</v>
      </c>
      <c r="C7" s="100" t="s">
        <v>130</v>
      </c>
      <c r="D7" s="101" t="s">
        <v>117</v>
      </c>
      <c r="E7" s="102" t="s">
        <v>118</v>
      </c>
      <c r="F7" s="102"/>
      <c r="G7" s="102"/>
      <c r="H7" s="102" t="s">
        <v>131</v>
      </c>
      <c r="I7" s="102" t="s">
        <v>132</v>
      </c>
      <c r="J7" s="102" t="s">
        <v>118</v>
      </c>
      <c r="K7" s="102" t="s">
        <v>118</v>
      </c>
      <c r="L7" s="102"/>
      <c r="M7" s="102"/>
      <c r="N7" s="102" t="s">
        <v>118</v>
      </c>
      <c r="O7" s="102" t="s">
        <v>118</v>
      </c>
      <c r="P7" s="102"/>
      <c r="Q7" s="102">
        <f>12*10</f>
        <v>120</v>
      </c>
      <c r="R7" s="103">
        <f>12*3*20000+12*50000</f>
        <v>1320000</v>
      </c>
      <c r="S7" s="102" t="s">
        <v>121</v>
      </c>
      <c r="T7" s="100" t="s">
        <v>133</v>
      </c>
    </row>
    <row r="8" spans="1:20" ht="99" x14ac:dyDescent="0.2">
      <c r="A8" s="83">
        <v>6</v>
      </c>
      <c r="B8" s="100" t="s">
        <v>134</v>
      </c>
      <c r="C8" s="100" t="s">
        <v>135</v>
      </c>
      <c r="D8" s="100" t="s">
        <v>136</v>
      </c>
      <c r="E8" s="102"/>
      <c r="F8" s="102"/>
      <c r="G8" s="102" t="s">
        <v>118</v>
      </c>
      <c r="H8" s="102" t="s">
        <v>137</v>
      </c>
      <c r="I8" s="102" t="s">
        <v>138</v>
      </c>
      <c r="J8" s="102" t="s">
        <v>118</v>
      </c>
      <c r="K8" s="102" t="s">
        <v>118</v>
      </c>
      <c r="L8" s="102"/>
      <c r="M8" s="102"/>
      <c r="N8" s="102" t="s">
        <v>118</v>
      </c>
      <c r="O8" s="102" t="s">
        <v>118</v>
      </c>
      <c r="P8" s="102"/>
      <c r="Q8" s="102">
        <f>40</f>
        <v>40</v>
      </c>
      <c r="R8" s="103">
        <f>(6*15000) + (20000) + (30000) + (40000) +(40000) + 50000</f>
        <v>270000</v>
      </c>
      <c r="S8" s="102" t="s">
        <v>121</v>
      </c>
      <c r="T8" s="100" t="s">
        <v>139</v>
      </c>
    </row>
    <row r="9" spans="1:20" ht="66" x14ac:dyDescent="0.2">
      <c r="A9" s="83">
        <v>7</v>
      </c>
      <c r="B9" s="100" t="s">
        <v>140</v>
      </c>
      <c r="C9" s="100" t="s">
        <v>141</v>
      </c>
      <c r="D9" s="100" t="s">
        <v>136</v>
      </c>
      <c r="E9" s="102"/>
      <c r="F9" s="102"/>
      <c r="G9" s="102" t="s">
        <v>118</v>
      </c>
      <c r="H9" s="102" t="s">
        <v>137</v>
      </c>
      <c r="I9" s="102" t="s">
        <v>138</v>
      </c>
      <c r="J9" s="102" t="s">
        <v>118</v>
      </c>
      <c r="K9" s="102" t="s">
        <v>118</v>
      </c>
      <c r="L9" s="102"/>
      <c r="M9" s="102"/>
      <c r="N9" s="102" t="s">
        <v>118</v>
      </c>
      <c r="O9" s="102" t="s">
        <v>118</v>
      </c>
      <c r="P9" s="102"/>
      <c r="Q9" s="102">
        <f>40</f>
        <v>40</v>
      </c>
      <c r="R9" s="103">
        <f>(6*15000) + (20000) + (30000) + (40000) +(40000) + 50000</f>
        <v>270000</v>
      </c>
      <c r="S9" s="102" t="s">
        <v>121</v>
      </c>
      <c r="T9" s="100" t="s">
        <v>139</v>
      </c>
    </row>
    <row r="10" spans="1:20" ht="82.5" x14ac:dyDescent="0.2">
      <c r="A10" s="83">
        <v>8</v>
      </c>
      <c r="B10" s="100" t="s">
        <v>142</v>
      </c>
      <c r="C10" s="100" t="s">
        <v>143</v>
      </c>
      <c r="D10" s="100" t="s">
        <v>136</v>
      </c>
      <c r="E10" s="102"/>
      <c r="F10" s="102"/>
      <c r="G10" s="102" t="s">
        <v>118</v>
      </c>
      <c r="H10" s="102" t="s">
        <v>137</v>
      </c>
      <c r="I10" s="102" t="s">
        <v>138</v>
      </c>
      <c r="J10" s="102" t="s">
        <v>118</v>
      </c>
      <c r="K10" s="102" t="s">
        <v>118</v>
      </c>
      <c r="L10" s="102"/>
      <c r="M10" s="102"/>
      <c r="N10" s="102" t="s">
        <v>118</v>
      </c>
      <c r="O10" s="102" t="s">
        <v>118</v>
      </c>
      <c r="P10" s="102"/>
      <c r="Q10" s="102">
        <f>40</f>
        <v>40</v>
      </c>
      <c r="R10" s="103">
        <f>(6*15000) + (20000) + (30000) + (40000) +(40000) + 50000</f>
        <v>270000</v>
      </c>
      <c r="S10" s="102" t="s">
        <v>121</v>
      </c>
      <c r="T10" s="100" t="s">
        <v>139</v>
      </c>
    </row>
    <row r="11" spans="1:20" ht="66" x14ac:dyDescent="0.2">
      <c r="A11" s="83">
        <v>9</v>
      </c>
      <c r="B11" s="100" t="s">
        <v>144</v>
      </c>
      <c r="C11" s="100" t="s">
        <v>145</v>
      </c>
      <c r="D11" s="100" t="s">
        <v>146</v>
      </c>
      <c r="E11" s="102"/>
      <c r="F11" s="102" t="s">
        <v>118</v>
      </c>
      <c r="G11" s="102"/>
      <c r="H11" s="102" t="s">
        <v>137</v>
      </c>
      <c r="I11" s="102" t="s">
        <v>138</v>
      </c>
      <c r="J11" s="102" t="s">
        <v>118</v>
      </c>
      <c r="K11" s="102" t="s">
        <v>118</v>
      </c>
      <c r="L11" s="102"/>
      <c r="M11" s="102"/>
      <c r="N11" s="102" t="s">
        <v>118</v>
      </c>
      <c r="O11" s="102" t="s">
        <v>118</v>
      </c>
      <c r="P11" s="102"/>
      <c r="Q11" s="102">
        <f>30*4</f>
        <v>120</v>
      </c>
      <c r="R11" s="103">
        <f>((6*15000)+(20000)+(30000)+(40000))*4 + (4*50000)</f>
        <v>920000</v>
      </c>
      <c r="S11" s="102" t="s">
        <v>121</v>
      </c>
      <c r="T11" s="100" t="s">
        <v>139</v>
      </c>
    </row>
    <row r="12" spans="1:20" ht="82.5" x14ac:dyDescent="0.2">
      <c r="A12" s="83">
        <v>10</v>
      </c>
      <c r="B12" s="100" t="s">
        <v>147</v>
      </c>
      <c r="C12" s="100" t="s">
        <v>148</v>
      </c>
      <c r="D12" s="100" t="s">
        <v>149</v>
      </c>
      <c r="E12" s="102" t="s">
        <v>118</v>
      </c>
      <c r="F12" s="102"/>
      <c r="G12" s="102"/>
      <c r="H12" s="102" t="s">
        <v>137</v>
      </c>
      <c r="I12" s="102" t="s">
        <v>120</v>
      </c>
      <c r="J12" s="102" t="s">
        <v>118</v>
      </c>
      <c r="K12" s="102" t="s">
        <v>118</v>
      </c>
      <c r="L12" s="102"/>
      <c r="M12" s="102"/>
      <c r="N12" s="102" t="s">
        <v>118</v>
      </c>
      <c r="O12" s="102" t="s">
        <v>118</v>
      </c>
      <c r="P12" s="102"/>
      <c r="Q12" s="102">
        <f>2*15</f>
        <v>30</v>
      </c>
      <c r="R12" s="103">
        <f>2*((10*13333)+(20000)+(30000)+(30000)) + 50000*2 + 2*50000</f>
        <v>626660</v>
      </c>
      <c r="S12" s="102" t="s">
        <v>121</v>
      </c>
      <c r="T12" s="100" t="s">
        <v>139</v>
      </c>
    </row>
    <row r="13" spans="1:20" ht="82.5" x14ac:dyDescent="0.2">
      <c r="A13" s="83">
        <v>11</v>
      </c>
      <c r="B13" s="100" t="s">
        <v>150</v>
      </c>
      <c r="C13" s="100" t="s">
        <v>151</v>
      </c>
      <c r="D13" s="100" t="s">
        <v>136</v>
      </c>
      <c r="E13" s="102" t="s">
        <v>118</v>
      </c>
      <c r="F13" s="102"/>
      <c r="G13" s="102"/>
      <c r="H13" s="102" t="s">
        <v>152</v>
      </c>
      <c r="I13" s="102" t="s">
        <v>132</v>
      </c>
      <c r="J13" s="102" t="s">
        <v>118</v>
      </c>
      <c r="K13" s="102" t="s">
        <v>118</v>
      </c>
      <c r="L13" s="102"/>
      <c r="M13" s="102"/>
      <c r="N13" s="102" t="s">
        <v>118</v>
      </c>
      <c r="O13" s="102" t="s">
        <v>118</v>
      </c>
      <c r="P13" s="102"/>
      <c r="Q13" s="102">
        <f>40</f>
        <v>40</v>
      </c>
      <c r="R13" s="103">
        <f>1700000+80000+ 100000+4*50000</f>
        <v>2080000</v>
      </c>
      <c r="S13" s="102" t="s">
        <v>121</v>
      </c>
      <c r="T13" s="100" t="s">
        <v>139</v>
      </c>
    </row>
    <row r="14" spans="1:20" ht="99" x14ac:dyDescent="0.2">
      <c r="A14" s="83">
        <v>12</v>
      </c>
      <c r="B14" s="100" t="s">
        <v>189</v>
      </c>
      <c r="C14" s="100" t="s">
        <v>190</v>
      </c>
      <c r="D14" s="101" t="s">
        <v>117</v>
      </c>
      <c r="E14" s="102" t="s">
        <v>118</v>
      </c>
      <c r="F14" s="102"/>
      <c r="G14" s="102"/>
      <c r="H14" s="102" t="s">
        <v>152</v>
      </c>
      <c r="I14" s="102" t="s">
        <v>132</v>
      </c>
      <c r="J14" s="102"/>
      <c r="K14" s="102" t="s">
        <v>118</v>
      </c>
      <c r="L14" s="102"/>
      <c r="M14" s="102"/>
      <c r="N14" s="102" t="s">
        <v>118</v>
      </c>
      <c r="O14" s="102" t="s">
        <v>118</v>
      </c>
      <c r="P14" s="102"/>
      <c r="Q14" s="102">
        <f>20*12</f>
        <v>240</v>
      </c>
      <c r="R14" s="103">
        <f>(8*30000*12)+8621.6*12</f>
        <v>2983459.2</v>
      </c>
      <c r="S14" s="102" t="s">
        <v>121</v>
      </c>
      <c r="T14" s="100" t="s">
        <v>191</v>
      </c>
    </row>
    <row r="15" spans="1:20" ht="16.5" x14ac:dyDescent="0.2">
      <c r="A15" s="83">
        <v>13</v>
      </c>
      <c r="B15" s="100"/>
      <c r="C15" s="100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3"/>
      <c r="S15" s="102"/>
      <c r="T15" s="100"/>
    </row>
    <row r="16" spans="1:20" ht="16.5" x14ac:dyDescent="0.2">
      <c r="A16" s="83">
        <v>14</v>
      </c>
      <c r="B16" s="100"/>
      <c r="C16" s="100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3"/>
      <c r="R16" s="108">
        <f>SUM(R3:R14)</f>
        <v>14679999.199999999</v>
      </c>
      <c r="S16" s="102"/>
      <c r="T16" s="100"/>
    </row>
    <row r="17" spans="1:20" ht="16.5" x14ac:dyDescent="0.2">
      <c r="A17" s="83">
        <v>15</v>
      </c>
      <c r="B17" s="100"/>
      <c r="C17" s="100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3"/>
      <c r="S17" s="102"/>
      <c r="T17" s="100"/>
    </row>
    <row r="18" spans="1:20" ht="16.5" x14ac:dyDescent="0.2">
      <c r="A18" s="83">
        <v>16</v>
      </c>
      <c r="B18" s="100"/>
      <c r="C18" s="100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3"/>
      <c r="R18" s="103"/>
      <c r="S18" s="102"/>
      <c r="T18" s="100"/>
    </row>
    <row r="19" spans="1:20" ht="16.5" x14ac:dyDescent="0.2">
      <c r="A19" s="83">
        <v>17</v>
      </c>
      <c r="B19" s="100"/>
      <c r="C19" s="100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3"/>
      <c r="S19" s="103"/>
      <c r="T19" s="100"/>
    </row>
    <row r="20" spans="1:20" ht="16.5" x14ac:dyDescent="0.2">
      <c r="A20" s="83">
        <v>18</v>
      </c>
      <c r="B20" s="100"/>
      <c r="C20" s="100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109"/>
      <c r="S20" s="83"/>
      <c r="T20" s="100"/>
    </row>
    <row r="21" spans="1:20" ht="16.5" x14ac:dyDescent="0.2">
      <c r="A21" s="83">
        <v>19</v>
      </c>
      <c r="B21" s="100"/>
      <c r="C21" s="100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109"/>
      <c r="S21" s="110"/>
      <c r="T21" s="100"/>
    </row>
    <row r="22" spans="1:20" ht="16.5" x14ac:dyDescent="0.2">
      <c r="A22" s="83">
        <v>20</v>
      </c>
      <c r="B22" s="100"/>
      <c r="C22" s="100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109"/>
      <c r="S22" s="83"/>
      <c r="T22" s="100"/>
    </row>
    <row r="23" spans="1:20" x14ac:dyDescent="0.2">
      <c r="A23" s="83">
        <v>21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</row>
    <row r="24" spans="1:20" x14ac:dyDescent="0.2">
      <c r="A24" s="83">
        <v>22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</row>
    <row r="25" spans="1:20" x14ac:dyDescent="0.2">
      <c r="A25" s="83">
        <v>23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</row>
    <row r="26" spans="1:20" x14ac:dyDescent="0.2">
      <c r="A26" s="83">
        <v>24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</row>
    <row r="27" spans="1:20" x14ac:dyDescent="0.2">
      <c r="A27" s="83">
        <v>25</v>
      </c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</row>
    <row r="28" spans="1:20" x14ac:dyDescent="0.2">
      <c r="A28" s="83">
        <v>26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</row>
    <row r="29" spans="1:20" x14ac:dyDescent="0.2">
      <c r="A29" s="83">
        <v>27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</row>
    <row r="30" spans="1:20" x14ac:dyDescent="0.2">
      <c r="A30" s="83">
        <v>28</v>
      </c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</row>
    <row r="31" spans="1:20" x14ac:dyDescent="0.2">
      <c r="A31" s="83">
        <v>29</v>
      </c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</row>
    <row r="32" spans="1:20" x14ac:dyDescent="0.2">
      <c r="A32" s="83">
        <v>30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</row>
    <row r="33" spans="1:20" x14ac:dyDescent="0.2">
      <c r="A33" s="83">
        <v>31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</row>
    <row r="34" spans="1:20" x14ac:dyDescent="0.2">
      <c r="A34" s="83">
        <v>32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</row>
    <row r="35" spans="1:20" x14ac:dyDescent="0.2">
      <c r="A35" s="83">
        <v>33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</row>
    <row r="36" spans="1:20" ht="16.5" x14ac:dyDescent="0.2">
      <c r="A36" s="83">
        <v>34</v>
      </c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101"/>
    </row>
    <row r="37" spans="1:20" x14ac:dyDescent="0.2">
      <c r="A37" s="83">
        <v>35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</row>
    <row r="38" spans="1:20" x14ac:dyDescent="0.2">
      <c r="A38" s="83">
        <v>36</v>
      </c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</row>
    <row r="39" spans="1:20" x14ac:dyDescent="0.2">
      <c r="A39" s="83">
        <v>37</v>
      </c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</row>
    <row r="40" spans="1:20" x14ac:dyDescent="0.2">
      <c r="A40" s="83">
        <v>38</v>
      </c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</row>
    <row r="41" spans="1:20" x14ac:dyDescent="0.2">
      <c r="A41" s="83">
        <v>39</v>
      </c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</row>
    <row r="42" spans="1:20" x14ac:dyDescent="0.2">
      <c r="A42" s="83">
        <v>40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</row>
    <row r="43" spans="1:20" x14ac:dyDescent="0.2">
      <c r="A43" s="83">
        <v>41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</row>
    <row r="44" spans="1:20" x14ac:dyDescent="0.2">
      <c r="A44" s="83">
        <v>42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</row>
  </sheetData>
  <mergeCells count="13">
    <mergeCell ref="A1:A2"/>
    <mergeCell ref="J1:L1"/>
    <mergeCell ref="M1:P1"/>
    <mergeCell ref="Q1:Q2"/>
    <mergeCell ref="R1:R2"/>
    <mergeCell ref="T1:T2"/>
    <mergeCell ref="S1:S2"/>
    <mergeCell ref="I1:I2"/>
    <mergeCell ref="B1:B2"/>
    <mergeCell ref="C1:C2"/>
    <mergeCell ref="D1:D2"/>
    <mergeCell ref="E1:G1"/>
    <mergeCell ref="H1:H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74"/>
  <sheetViews>
    <sheetView topLeftCell="A19" zoomScale="90" zoomScaleNormal="90" workbookViewId="0">
      <selection activeCell="F8" sqref="F8"/>
    </sheetView>
  </sheetViews>
  <sheetFormatPr baseColWidth="10" defaultColWidth="11.5703125" defaultRowHeight="16.5" x14ac:dyDescent="0.3"/>
  <cols>
    <col min="1" max="1" width="10.5703125" style="80" customWidth="1"/>
    <col min="2" max="2" width="10.7109375" style="80" customWidth="1"/>
    <col min="3" max="3" width="15.42578125" style="80" customWidth="1"/>
    <col min="4" max="4" width="13.28515625" style="80" customWidth="1"/>
    <col min="5" max="5" width="15.7109375" style="80" customWidth="1"/>
    <col min="6" max="6" width="20.85546875" style="80" customWidth="1"/>
    <col min="7" max="7" width="27" style="80" customWidth="1"/>
    <col min="8" max="8" width="18.28515625" style="80" customWidth="1"/>
    <col min="9" max="9" width="15.7109375" style="80" customWidth="1"/>
    <col min="10" max="16384" width="11.5703125" style="80"/>
  </cols>
  <sheetData>
    <row r="1" spans="1:9" ht="38.450000000000003" customHeight="1" x14ac:dyDescent="0.3">
      <c r="A1" s="134" t="s">
        <v>96</v>
      </c>
      <c r="B1" s="134"/>
      <c r="C1" s="134"/>
      <c r="D1" s="134"/>
      <c r="E1" s="134"/>
      <c r="F1" s="134"/>
      <c r="G1" s="134"/>
      <c r="H1" s="134"/>
      <c r="I1" s="134"/>
    </row>
    <row r="2" spans="1:9" ht="83.45" customHeight="1" x14ac:dyDescent="0.3">
      <c r="A2" s="81" t="s">
        <v>97</v>
      </c>
      <c r="B2" s="81" t="s">
        <v>98</v>
      </c>
      <c r="C2" s="81" t="s">
        <v>95</v>
      </c>
      <c r="D2" s="81" t="s">
        <v>99</v>
      </c>
      <c r="E2" s="81" t="s">
        <v>43</v>
      </c>
      <c r="F2" s="81" t="s">
        <v>100</v>
      </c>
      <c r="G2" s="81" t="s">
        <v>101</v>
      </c>
      <c r="H2" s="81" t="s">
        <v>102</v>
      </c>
      <c r="I2" s="81" t="s">
        <v>103</v>
      </c>
    </row>
    <row r="3" spans="1:9" ht="66" x14ac:dyDescent="0.3">
      <c r="A3" s="104">
        <v>42644</v>
      </c>
      <c r="B3" s="100" t="s">
        <v>153</v>
      </c>
      <c r="C3" s="100" t="s">
        <v>154</v>
      </c>
      <c r="D3" s="100" t="s">
        <v>155</v>
      </c>
      <c r="E3" s="100" t="s">
        <v>155</v>
      </c>
      <c r="F3" s="100" t="s">
        <v>115</v>
      </c>
      <c r="G3" s="100" t="s">
        <v>116</v>
      </c>
      <c r="H3" s="100" t="s">
        <v>156</v>
      </c>
      <c r="I3" s="100" t="s">
        <v>157</v>
      </c>
    </row>
    <row r="4" spans="1:9" ht="66" x14ac:dyDescent="0.3">
      <c r="A4" s="104">
        <v>42644</v>
      </c>
      <c r="B4" s="100" t="s">
        <v>158</v>
      </c>
      <c r="C4" s="100" t="s">
        <v>154</v>
      </c>
      <c r="D4" s="100" t="s">
        <v>155</v>
      </c>
      <c r="E4" s="100" t="s">
        <v>155</v>
      </c>
      <c r="F4" s="100" t="s">
        <v>123</v>
      </c>
      <c r="G4" s="100" t="s">
        <v>124</v>
      </c>
      <c r="H4" s="100" t="s">
        <v>156</v>
      </c>
      <c r="I4" s="100" t="s">
        <v>157</v>
      </c>
    </row>
    <row r="5" spans="1:9" ht="49.5" x14ac:dyDescent="0.3">
      <c r="A5" s="104">
        <v>42644</v>
      </c>
      <c r="B5" s="100" t="s">
        <v>159</v>
      </c>
      <c r="C5" s="100" t="s">
        <v>154</v>
      </c>
      <c r="D5" s="100" t="s">
        <v>155</v>
      </c>
      <c r="E5" s="100" t="s">
        <v>155</v>
      </c>
      <c r="F5" s="100" t="s">
        <v>125</v>
      </c>
      <c r="G5" s="100" t="s">
        <v>126</v>
      </c>
      <c r="H5" s="100" t="s">
        <v>156</v>
      </c>
      <c r="I5" s="100" t="s">
        <v>157</v>
      </c>
    </row>
    <row r="6" spans="1:9" ht="66" x14ac:dyDescent="0.3">
      <c r="A6" s="104">
        <v>42644</v>
      </c>
      <c r="B6" s="100" t="s">
        <v>160</v>
      </c>
      <c r="C6" s="100" t="s">
        <v>154</v>
      </c>
      <c r="D6" s="100" t="s">
        <v>155</v>
      </c>
      <c r="E6" s="100" t="s">
        <v>155</v>
      </c>
      <c r="F6" s="100" t="s">
        <v>127</v>
      </c>
      <c r="G6" s="100" t="s">
        <v>128</v>
      </c>
      <c r="H6" s="100" t="s">
        <v>156</v>
      </c>
      <c r="I6" s="100" t="s">
        <v>157</v>
      </c>
    </row>
    <row r="7" spans="1:9" ht="66" x14ac:dyDescent="0.3">
      <c r="A7" s="104">
        <v>42675</v>
      </c>
      <c r="B7" s="100" t="s">
        <v>153</v>
      </c>
      <c r="C7" s="100" t="s">
        <v>154</v>
      </c>
      <c r="D7" s="100" t="s">
        <v>155</v>
      </c>
      <c r="E7" s="100" t="s">
        <v>155</v>
      </c>
      <c r="F7" s="100" t="s">
        <v>115</v>
      </c>
      <c r="G7" s="100" t="s">
        <v>116</v>
      </c>
      <c r="H7" s="100" t="s">
        <v>161</v>
      </c>
      <c r="I7" s="100" t="s">
        <v>157</v>
      </c>
    </row>
    <row r="8" spans="1:9" ht="66" x14ac:dyDescent="0.3">
      <c r="A8" s="104">
        <v>42675</v>
      </c>
      <c r="B8" s="100" t="s">
        <v>158</v>
      </c>
      <c r="C8" s="100" t="s">
        <v>154</v>
      </c>
      <c r="D8" s="100" t="s">
        <v>155</v>
      </c>
      <c r="E8" s="100" t="s">
        <v>162</v>
      </c>
      <c r="F8" s="100" t="s">
        <v>123</v>
      </c>
      <c r="G8" s="100" t="s">
        <v>124</v>
      </c>
      <c r="H8" s="100" t="s">
        <v>161</v>
      </c>
      <c r="I8" s="100" t="s">
        <v>157</v>
      </c>
    </row>
    <row r="9" spans="1:9" ht="49.5" x14ac:dyDescent="0.3">
      <c r="A9" s="104">
        <v>42675</v>
      </c>
      <c r="B9" s="100" t="s">
        <v>159</v>
      </c>
      <c r="C9" s="100" t="s">
        <v>154</v>
      </c>
      <c r="D9" s="100" t="s">
        <v>155</v>
      </c>
      <c r="E9" s="100" t="s">
        <v>162</v>
      </c>
      <c r="F9" s="100" t="s">
        <v>125</v>
      </c>
      <c r="G9" s="100" t="s">
        <v>126</v>
      </c>
      <c r="H9" s="100" t="s">
        <v>161</v>
      </c>
      <c r="I9" s="100" t="s">
        <v>157</v>
      </c>
    </row>
    <row r="10" spans="1:9" ht="66" x14ac:dyDescent="0.3">
      <c r="A10" s="104">
        <v>42675</v>
      </c>
      <c r="B10" s="100" t="s">
        <v>160</v>
      </c>
      <c r="C10" s="100" t="s">
        <v>154</v>
      </c>
      <c r="D10" s="100" t="s">
        <v>155</v>
      </c>
      <c r="E10" s="100" t="s">
        <v>162</v>
      </c>
      <c r="F10" s="100" t="s">
        <v>127</v>
      </c>
      <c r="G10" s="100" t="s">
        <v>128</v>
      </c>
      <c r="H10" s="100" t="s">
        <v>161</v>
      </c>
      <c r="I10" s="100" t="s">
        <v>157</v>
      </c>
    </row>
    <row r="11" spans="1:9" ht="66" x14ac:dyDescent="0.3">
      <c r="A11" s="104">
        <v>42675</v>
      </c>
      <c r="B11" s="100" t="s">
        <v>153</v>
      </c>
      <c r="C11" s="100" t="s">
        <v>154</v>
      </c>
      <c r="D11" s="100" t="s">
        <v>155</v>
      </c>
      <c r="E11" s="100" t="s">
        <v>162</v>
      </c>
      <c r="F11" s="100" t="s">
        <v>115</v>
      </c>
      <c r="G11" s="100" t="s">
        <v>116</v>
      </c>
      <c r="H11" s="100" t="s">
        <v>156</v>
      </c>
      <c r="I11" s="100" t="s">
        <v>157</v>
      </c>
    </row>
    <row r="12" spans="1:9" ht="66" x14ac:dyDescent="0.3">
      <c r="A12" s="104">
        <v>42675</v>
      </c>
      <c r="B12" s="100" t="s">
        <v>158</v>
      </c>
      <c r="C12" s="100" t="s">
        <v>154</v>
      </c>
      <c r="D12" s="100" t="s">
        <v>155</v>
      </c>
      <c r="E12" s="100" t="s">
        <v>155</v>
      </c>
      <c r="F12" s="100" t="s">
        <v>123</v>
      </c>
      <c r="G12" s="100" t="s">
        <v>124</v>
      </c>
      <c r="H12" s="100" t="s">
        <v>156</v>
      </c>
      <c r="I12" s="100" t="s">
        <v>157</v>
      </c>
    </row>
    <row r="13" spans="1:9" ht="49.5" x14ac:dyDescent="0.3">
      <c r="A13" s="104">
        <v>42675</v>
      </c>
      <c r="B13" s="100" t="s">
        <v>159</v>
      </c>
      <c r="C13" s="100" t="s">
        <v>154</v>
      </c>
      <c r="D13" s="100" t="s">
        <v>155</v>
      </c>
      <c r="E13" s="100" t="s">
        <v>155</v>
      </c>
      <c r="F13" s="100" t="s">
        <v>125</v>
      </c>
      <c r="G13" s="100" t="s">
        <v>126</v>
      </c>
      <c r="H13" s="100" t="s">
        <v>156</v>
      </c>
      <c r="I13" s="100" t="s">
        <v>157</v>
      </c>
    </row>
    <row r="14" spans="1:9" ht="66" x14ac:dyDescent="0.3">
      <c r="A14" s="104">
        <v>42675</v>
      </c>
      <c r="B14" s="100" t="s">
        <v>160</v>
      </c>
      <c r="C14" s="100" t="s">
        <v>154</v>
      </c>
      <c r="D14" s="100" t="s">
        <v>155</v>
      </c>
      <c r="E14" s="100" t="s">
        <v>155</v>
      </c>
      <c r="F14" s="100" t="s">
        <v>127</v>
      </c>
      <c r="G14" s="100" t="s">
        <v>128</v>
      </c>
      <c r="H14" s="100" t="s">
        <v>156</v>
      </c>
      <c r="I14" s="100" t="s">
        <v>157</v>
      </c>
    </row>
    <row r="15" spans="1:9" ht="66" x14ac:dyDescent="0.3">
      <c r="A15" s="104">
        <v>42705</v>
      </c>
      <c r="B15" s="100" t="s">
        <v>153</v>
      </c>
      <c r="C15" s="100" t="s">
        <v>154</v>
      </c>
      <c r="D15" s="100" t="s">
        <v>155</v>
      </c>
      <c r="E15" s="100" t="s">
        <v>155</v>
      </c>
      <c r="F15" s="100" t="s">
        <v>115</v>
      </c>
      <c r="G15" s="100" t="s">
        <v>116</v>
      </c>
      <c r="H15" s="100" t="s">
        <v>163</v>
      </c>
      <c r="I15" s="100" t="s">
        <v>157</v>
      </c>
    </row>
    <row r="16" spans="1:9" ht="66" x14ac:dyDescent="0.3">
      <c r="A16" s="104">
        <v>42705</v>
      </c>
      <c r="B16" s="100" t="s">
        <v>158</v>
      </c>
      <c r="C16" s="100" t="s">
        <v>154</v>
      </c>
      <c r="D16" s="100" t="s">
        <v>155</v>
      </c>
      <c r="E16" s="100" t="s">
        <v>162</v>
      </c>
      <c r="F16" s="100" t="s">
        <v>123</v>
      </c>
      <c r="G16" s="100" t="s">
        <v>124</v>
      </c>
      <c r="H16" s="100" t="s">
        <v>163</v>
      </c>
      <c r="I16" s="100" t="s">
        <v>157</v>
      </c>
    </row>
    <row r="17" spans="1:9" ht="66" x14ac:dyDescent="0.3">
      <c r="A17" s="104">
        <v>42705</v>
      </c>
      <c r="B17" s="100" t="s">
        <v>159</v>
      </c>
      <c r="C17" s="100" t="s">
        <v>154</v>
      </c>
      <c r="D17" s="100" t="s">
        <v>155</v>
      </c>
      <c r="E17" s="100" t="s">
        <v>162</v>
      </c>
      <c r="F17" s="100" t="s">
        <v>125</v>
      </c>
      <c r="G17" s="100" t="s">
        <v>126</v>
      </c>
      <c r="H17" s="100" t="s">
        <v>163</v>
      </c>
      <c r="I17" s="100" t="s">
        <v>157</v>
      </c>
    </row>
    <row r="18" spans="1:9" ht="66" x14ac:dyDescent="0.3">
      <c r="A18" s="104">
        <v>42705</v>
      </c>
      <c r="B18" s="100" t="s">
        <v>160</v>
      </c>
      <c r="C18" s="100" t="s">
        <v>154</v>
      </c>
      <c r="D18" s="100" t="s">
        <v>155</v>
      </c>
      <c r="E18" s="100" t="s">
        <v>162</v>
      </c>
      <c r="F18" s="100" t="s">
        <v>127</v>
      </c>
      <c r="G18" s="100" t="s">
        <v>128</v>
      </c>
      <c r="H18" s="100" t="s">
        <v>163</v>
      </c>
      <c r="I18" s="100" t="s">
        <v>157</v>
      </c>
    </row>
    <row r="19" spans="1:9" ht="66" x14ac:dyDescent="0.3">
      <c r="A19" s="104">
        <v>42705</v>
      </c>
      <c r="B19" s="100" t="s">
        <v>153</v>
      </c>
      <c r="C19" s="100" t="s">
        <v>154</v>
      </c>
      <c r="D19" s="100" t="s">
        <v>155</v>
      </c>
      <c r="E19" s="100" t="s">
        <v>162</v>
      </c>
      <c r="F19" s="100" t="s">
        <v>115</v>
      </c>
      <c r="G19" s="100" t="s">
        <v>116</v>
      </c>
      <c r="H19" s="100" t="s">
        <v>156</v>
      </c>
      <c r="I19" s="100" t="s">
        <v>157</v>
      </c>
    </row>
    <row r="20" spans="1:9" ht="66" x14ac:dyDescent="0.3">
      <c r="A20" s="104">
        <v>42705</v>
      </c>
      <c r="B20" s="100" t="s">
        <v>158</v>
      </c>
      <c r="C20" s="100" t="s">
        <v>154</v>
      </c>
      <c r="D20" s="100" t="s">
        <v>155</v>
      </c>
      <c r="E20" s="100" t="s">
        <v>155</v>
      </c>
      <c r="F20" s="100" t="s">
        <v>123</v>
      </c>
      <c r="G20" s="100" t="s">
        <v>124</v>
      </c>
      <c r="H20" s="100" t="s">
        <v>156</v>
      </c>
      <c r="I20" s="100" t="s">
        <v>157</v>
      </c>
    </row>
    <row r="21" spans="1:9" ht="49.5" x14ac:dyDescent="0.3">
      <c r="A21" s="104">
        <v>42705</v>
      </c>
      <c r="B21" s="100" t="s">
        <v>159</v>
      </c>
      <c r="C21" s="100" t="s">
        <v>154</v>
      </c>
      <c r="D21" s="100" t="s">
        <v>155</v>
      </c>
      <c r="E21" s="100" t="s">
        <v>155</v>
      </c>
      <c r="F21" s="100" t="s">
        <v>125</v>
      </c>
      <c r="G21" s="100" t="s">
        <v>126</v>
      </c>
      <c r="H21" s="100" t="s">
        <v>156</v>
      </c>
      <c r="I21" s="100" t="s">
        <v>157</v>
      </c>
    </row>
    <row r="22" spans="1:9" ht="66" x14ac:dyDescent="0.3">
      <c r="A22" s="104">
        <v>42705</v>
      </c>
      <c r="B22" s="100" t="s">
        <v>160</v>
      </c>
      <c r="C22" s="100" t="s">
        <v>154</v>
      </c>
      <c r="D22" s="100" t="s">
        <v>155</v>
      </c>
      <c r="E22" s="100" t="s">
        <v>155</v>
      </c>
      <c r="F22" s="100" t="s">
        <v>127</v>
      </c>
      <c r="G22" s="100" t="s">
        <v>128</v>
      </c>
      <c r="H22" s="100" t="s">
        <v>156</v>
      </c>
      <c r="I22" s="100" t="s">
        <v>157</v>
      </c>
    </row>
    <row r="23" spans="1:9" ht="66" x14ac:dyDescent="0.3">
      <c r="A23" s="104">
        <v>42736</v>
      </c>
      <c r="B23" s="100" t="s">
        <v>153</v>
      </c>
      <c r="C23" s="100" t="s">
        <v>154</v>
      </c>
      <c r="D23" s="100" t="s">
        <v>155</v>
      </c>
      <c r="E23" s="100" t="s">
        <v>155</v>
      </c>
      <c r="F23" s="100" t="s">
        <v>115</v>
      </c>
      <c r="G23" s="100" t="s">
        <v>116</v>
      </c>
      <c r="H23" s="100" t="s">
        <v>164</v>
      </c>
      <c r="I23" s="100" t="s">
        <v>157</v>
      </c>
    </row>
    <row r="24" spans="1:9" ht="66" x14ac:dyDescent="0.3">
      <c r="A24" s="104">
        <v>42736</v>
      </c>
      <c r="B24" s="100" t="s">
        <v>158</v>
      </c>
      <c r="C24" s="100" t="s">
        <v>154</v>
      </c>
      <c r="D24" s="100" t="s">
        <v>155</v>
      </c>
      <c r="E24" s="100" t="s">
        <v>162</v>
      </c>
      <c r="F24" s="100" t="s">
        <v>123</v>
      </c>
      <c r="G24" s="100" t="s">
        <v>124</v>
      </c>
      <c r="H24" s="100" t="s">
        <v>164</v>
      </c>
      <c r="I24" s="100" t="s">
        <v>157</v>
      </c>
    </row>
    <row r="25" spans="1:9" ht="66" x14ac:dyDescent="0.3">
      <c r="A25" s="104">
        <v>42736</v>
      </c>
      <c r="B25" s="100" t="s">
        <v>159</v>
      </c>
      <c r="C25" s="100" t="s">
        <v>154</v>
      </c>
      <c r="D25" s="100" t="s">
        <v>155</v>
      </c>
      <c r="E25" s="100" t="s">
        <v>162</v>
      </c>
      <c r="F25" s="100" t="s">
        <v>125</v>
      </c>
      <c r="G25" s="100" t="s">
        <v>126</v>
      </c>
      <c r="H25" s="100" t="s">
        <v>164</v>
      </c>
      <c r="I25" s="100" t="s">
        <v>157</v>
      </c>
    </row>
    <row r="26" spans="1:9" ht="66" x14ac:dyDescent="0.3">
      <c r="A26" s="104">
        <v>42736</v>
      </c>
      <c r="B26" s="100" t="s">
        <v>160</v>
      </c>
      <c r="C26" s="100" t="s">
        <v>154</v>
      </c>
      <c r="D26" s="100" t="s">
        <v>155</v>
      </c>
      <c r="E26" s="100" t="s">
        <v>162</v>
      </c>
      <c r="F26" s="100" t="s">
        <v>127</v>
      </c>
      <c r="G26" s="100" t="s">
        <v>128</v>
      </c>
      <c r="H26" s="100" t="s">
        <v>164</v>
      </c>
      <c r="I26" s="100" t="s">
        <v>157</v>
      </c>
    </row>
    <row r="27" spans="1:9" ht="66" x14ac:dyDescent="0.3">
      <c r="A27" s="104">
        <v>42736</v>
      </c>
      <c r="B27" s="100" t="s">
        <v>153</v>
      </c>
      <c r="C27" s="100" t="s">
        <v>154</v>
      </c>
      <c r="D27" s="100" t="s">
        <v>155</v>
      </c>
      <c r="E27" s="100" t="s">
        <v>162</v>
      </c>
      <c r="F27" s="100" t="s">
        <v>115</v>
      </c>
      <c r="G27" s="100" t="s">
        <v>116</v>
      </c>
      <c r="H27" s="100" t="s">
        <v>156</v>
      </c>
      <c r="I27" s="100" t="s">
        <v>157</v>
      </c>
    </row>
    <row r="28" spans="1:9" ht="66" x14ac:dyDescent="0.3">
      <c r="A28" s="104">
        <v>42736</v>
      </c>
      <c r="B28" s="100" t="s">
        <v>158</v>
      </c>
      <c r="C28" s="100" t="s">
        <v>154</v>
      </c>
      <c r="D28" s="100" t="s">
        <v>155</v>
      </c>
      <c r="E28" s="100" t="s">
        <v>155</v>
      </c>
      <c r="F28" s="100" t="s">
        <v>123</v>
      </c>
      <c r="G28" s="100" t="s">
        <v>124</v>
      </c>
      <c r="H28" s="100" t="s">
        <v>156</v>
      </c>
      <c r="I28" s="100" t="s">
        <v>157</v>
      </c>
    </row>
    <row r="29" spans="1:9" ht="49.5" x14ac:dyDescent="0.3">
      <c r="A29" s="104">
        <v>42736</v>
      </c>
      <c r="B29" s="100" t="s">
        <v>159</v>
      </c>
      <c r="C29" s="100" t="s">
        <v>154</v>
      </c>
      <c r="D29" s="100" t="s">
        <v>155</v>
      </c>
      <c r="E29" s="100" t="s">
        <v>155</v>
      </c>
      <c r="F29" s="100" t="s">
        <v>125</v>
      </c>
      <c r="G29" s="100" t="s">
        <v>126</v>
      </c>
      <c r="H29" s="100" t="s">
        <v>156</v>
      </c>
      <c r="I29" s="100" t="s">
        <v>157</v>
      </c>
    </row>
    <row r="30" spans="1:9" ht="66" x14ac:dyDescent="0.3">
      <c r="A30" s="104">
        <v>42736</v>
      </c>
      <c r="B30" s="100" t="s">
        <v>160</v>
      </c>
      <c r="C30" s="100" t="s">
        <v>154</v>
      </c>
      <c r="D30" s="100" t="s">
        <v>155</v>
      </c>
      <c r="E30" s="100" t="s">
        <v>155</v>
      </c>
      <c r="F30" s="100" t="s">
        <v>127</v>
      </c>
      <c r="G30" s="100" t="s">
        <v>128</v>
      </c>
      <c r="H30" s="100" t="s">
        <v>156</v>
      </c>
      <c r="I30" s="100" t="s">
        <v>157</v>
      </c>
    </row>
    <row r="31" spans="1:9" ht="66" x14ac:dyDescent="0.3">
      <c r="A31" s="104">
        <v>42767</v>
      </c>
      <c r="B31" s="100" t="s">
        <v>153</v>
      </c>
      <c r="C31" s="100" t="s">
        <v>154</v>
      </c>
      <c r="D31" s="100" t="s">
        <v>155</v>
      </c>
      <c r="E31" s="100" t="s">
        <v>155</v>
      </c>
      <c r="F31" s="100" t="s">
        <v>115</v>
      </c>
      <c r="G31" s="100" t="s">
        <v>116</v>
      </c>
      <c r="H31" s="100" t="s">
        <v>156</v>
      </c>
      <c r="I31" s="100" t="s">
        <v>157</v>
      </c>
    </row>
    <row r="32" spans="1:9" ht="66" x14ac:dyDescent="0.3">
      <c r="A32" s="104">
        <v>42767</v>
      </c>
      <c r="B32" s="100" t="s">
        <v>158</v>
      </c>
      <c r="C32" s="100" t="s">
        <v>154</v>
      </c>
      <c r="D32" s="100" t="s">
        <v>155</v>
      </c>
      <c r="E32" s="100" t="s">
        <v>155</v>
      </c>
      <c r="F32" s="100" t="s">
        <v>123</v>
      </c>
      <c r="G32" s="100" t="s">
        <v>124</v>
      </c>
      <c r="H32" s="100" t="s">
        <v>156</v>
      </c>
      <c r="I32" s="100" t="s">
        <v>157</v>
      </c>
    </row>
    <row r="33" spans="1:9" ht="49.5" x14ac:dyDescent="0.3">
      <c r="A33" s="104">
        <v>42767</v>
      </c>
      <c r="B33" s="100" t="s">
        <v>159</v>
      </c>
      <c r="C33" s="100" t="s">
        <v>154</v>
      </c>
      <c r="D33" s="100" t="s">
        <v>155</v>
      </c>
      <c r="E33" s="100" t="s">
        <v>155</v>
      </c>
      <c r="F33" s="100" t="s">
        <v>125</v>
      </c>
      <c r="G33" s="100" t="s">
        <v>126</v>
      </c>
      <c r="H33" s="100" t="s">
        <v>156</v>
      </c>
      <c r="I33" s="100" t="s">
        <v>157</v>
      </c>
    </row>
    <row r="34" spans="1:9" ht="66" x14ac:dyDescent="0.3">
      <c r="A34" s="104">
        <v>42767</v>
      </c>
      <c r="B34" s="100" t="s">
        <v>160</v>
      </c>
      <c r="C34" s="100" t="s">
        <v>154</v>
      </c>
      <c r="D34" s="100" t="s">
        <v>155</v>
      </c>
      <c r="E34" s="100" t="s">
        <v>155</v>
      </c>
      <c r="F34" s="100" t="s">
        <v>127</v>
      </c>
      <c r="G34" s="100" t="s">
        <v>128</v>
      </c>
      <c r="H34" s="100" t="s">
        <v>156</v>
      </c>
      <c r="I34" s="100" t="s">
        <v>157</v>
      </c>
    </row>
    <row r="35" spans="1:9" ht="66" x14ac:dyDescent="0.3">
      <c r="A35" s="104">
        <v>42430</v>
      </c>
      <c r="B35" s="100" t="s">
        <v>153</v>
      </c>
      <c r="C35" s="100" t="s">
        <v>154</v>
      </c>
      <c r="D35" s="100" t="s">
        <v>155</v>
      </c>
      <c r="E35" s="100" t="s">
        <v>155</v>
      </c>
      <c r="F35" s="100" t="s">
        <v>115</v>
      </c>
      <c r="G35" s="100" t="s">
        <v>116</v>
      </c>
      <c r="H35" s="100" t="s">
        <v>161</v>
      </c>
      <c r="I35" s="100" t="s">
        <v>157</v>
      </c>
    </row>
    <row r="36" spans="1:9" ht="66" x14ac:dyDescent="0.3">
      <c r="A36" s="104">
        <v>42430</v>
      </c>
      <c r="B36" s="100" t="s">
        <v>158</v>
      </c>
      <c r="C36" s="100" t="s">
        <v>154</v>
      </c>
      <c r="D36" s="100" t="s">
        <v>155</v>
      </c>
      <c r="E36" s="100" t="s">
        <v>162</v>
      </c>
      <c r="F36" s="100" t="s">
        <v>123</v>
      </c>
      <c r="G36" s="100" t="s">
        <v>124</v>
      </c>
      <c r="H36" s="100" t="s">
        <v>161</v>
      </c>
      <c r="I36" s="100" t="s">
        <v>157</v>
      </c>
    </row>
    <row r="37" spans="1:9" ht="49.5" x14ac:dyDescent="0.3">
      <c r="A37" s="104">
        <v>42430</v>
      </c>
      <c r="B37" s="100" t="s">
        <v>159</v>
      </c>
      <c r="C37" s="100" t="s">
        <v>154</v>
      </c>
      <c r="D37" s="100" t="s">
        <v>155</v>
      </c>
      <c r="E37" s="100" t="s">
        <v>162</v>
      </c>
      <c r="F37" s="100" t="s">
        <v>125</v>
      </c>
      <c r="G37" s="100" t="s">
        <v>126</v>
      </c>
      <c r="H37" s="100" t="s">
        <v>161</v>
      </c>
      <c r="I37" s="100" t="s">
        <v>157</v>
      </c>
    </row>
    <row r="38" spans="1:9" ht="66" x14ac:dyDescent="0.3">
      <c r="A38" s="104">
        <v>42430</v>
      </c>
      <c r="B38" s="100" t="s">
        <v>160</v>
      </c>
      <c r="C38" s="100" t="s">
        <v>154</v>
      </c>
      <c r="D38" s="100" t="s">
        <v>155</v>
      </c>
      <c r="E38" s="100" t="s">
        <v>162</v>
      </c>
      <c r="F38" s="100" t="s">
        <v>127</v>
      </c>
      <c r="G38" s="100" t="s">
        <v>128</v>
      </c>
      <c r="H38" s="100" t="s">
        <v>161</v>
      </c>
      <c r="I38" s="100" t="s">
        <v>157</v>
      </c>
    </row>
    <row r="39" spans="1:9" ht="66" x14ac:dyDescent="0.3">
      <c r="A39" s="104">
        <v>42430</v>
      </c>
      <c r="B39" s="100" t="s">
        <v>153</v>
      </c>
      <c r="C39" s="100" t="s">
        <v>154</v>
      </c>
      <c r="D39" s="100" t="s">
        <v>155</v>
      </c>
      <c r="E39" s="100" t="s">
        <v>162</v>
      </c>
      <c r="F39" s="100" t="s">
        <v>115</v>
      </c>
      <c r="G39" s="100" t="s">
        <v>116</v>
      </c>
      <c r="H39" s="100" t="s">
        <v>156</v>
      </c>
      <c r="I39" s="100" t="s">
        <v>157</v>
      </c>
    </row>
    <row r="40" spans="1:9" ht="66" x14ac:dyDescent="0.3">
      <c r="A40" s="104">
        <v>42430</v>
      </c>
      <c r="B40" s="100" t="s">
        <v>158</v>
      </c>
      <c r="C40" s="100" t="s">
        <v>154</v>
      </c>
      <c r="D40" s="100" t="s">
        <v>155</v>
      </c>
      <c r="E40" s="100" t="s">
        <v>155</v>
      </c>
      <c r="F40" s="100" t="s">
        <v>123</v>
      </c>
      <c r="G40" s="100" t="s">
        <v>124</v>
      </c>
      <c r="H40" s="100" t="s">
        <v>156</v>
      </c>
      <c r="I40" s="100" t="s">
        <v>157</v>
      </c>
    </row>
    <row r="41" spans="1:9" ht="49.5" x14ac:dyDescent="0.3">
      <c r="A41" s="104">
        <v>42430</v>
      </c>
      <c r="B41" s="100" t="s">
        <v>159</v>
      </c>
      <c r="C41" s="100" t="s">
        <v>154</v>
      </c>
      <c r="D41" s="100" t="s">
        <v>155</v>
      </c>
      <c r="E41" s="100" t="s">
        <v>155</v>
      </c>
      <c r="F41" s="100" t="s">
        <v>125</v>
      </c>
      <c r="G41" s="100" t="s">
        <v>126</v>
      </c>
      <c r="H41" s="100" t="s">
        <v>156</v>
      </c>
      <c r="I41" s="100" t="s">
        <v>157</v>
      </c>
    </row>
    <row r="42" spans="1:9" ht="66" x14ac:dyDescent="0.3">
      <c r="A42" s="104">
        <v>42430</v>
      </c>
      <c r="B42" s="100" t="s">
        <v>160</v>
      </c>
      <c r="C42" s="100" t="s">
        <v>154</v>
      </c>
      <c r="D42" s="100" t="s">
        <v>155</v>
      </c>
      <c r="E42" s="100" t="s">
        <v>155</v>
      </c>
      <c r="F42" s="100" t="s">
        <v>127</v>
      </c>
      <c r="G42" s="100" t="s">
        <v>128</v>
      </c>
      <c r="H42" s="100" t="s">
        <v>156</v>
      </c>
      <c r="I42" s="100" t="s">
        <v>157</v>
      </c>
    </row>
    <row r="43" spans="1:9" ht="66" x14ac:dyDescent="0.3">
      <c r="A43" s="104">
        <v>42826</v>
      </c>
      <c r="B43" s="100" t="s">
        <v>153</v>
      </c>
      <c r="C43" s="100" t="s">
        <v>154</v>
      </c>
      <c r="D43" s="100" t="s">
        <v>155</v>
      </c>
      <c r="E43" s="100" t="s">
        <v>155</v>
      </c>
      <c r="F43" s="100" t="s">
        <v>115</v>
      </c>
      <c r="G43" s="100" t="s">
        <v>116</v>
      </c>
      <c r="H43" s="100" t="s">
        <v>163</v>
      </c>
      <c r="I43" s="100" t="s">
        <v>157</v>
      </c>
    </row>
    <row r="44" spans="1:9" ht="66" x14ac:dyDescent="0.3">
      <c r="A44" s="104">
        <v>42826</v>
      </c>
      <c r="B44" s="100" t="s">
        <v>158</v>
      </c>
      <c r="C44" s="100" t="s">
        <v>154</v>
      </c>
      <c r="D44" s="100" t="s">
        <v>155</v>
      </c>
      <c r="E44" s="100" t="s">
        <v>162</v>
      </c>
      <c r="F44" s="100" t="s">
        <v>123</v>
      </c>
      <c r="G44" s="100" t="s">
        <v>124</v>
      </c>
      <c r="H44" s="100" t="s">
        <v>163</v>
      </c>
      <c r="I44" s="100" t="s">
        <v>157</v>
      </c>
    </row>
    <row r="45" spans="1:9" ht="66" x14ac:dyDescent="0.3">
      <c r="A45" s="104">
        <v>42826</v>
      </c>
      <c r="B45" s="100" t="s">
        <v>159</v>
      </c>
      <c r="C45" s="100" t="s">
        <v>154</v>
      </c>
      <c r="D45" s="100" t="s">
        <v>155</v>
      </c>
      <c r="E45" s="100" t="s">
        <v>162</v>
      </c>
      <c r="F45" s="100" t="s">
        <v>125</v>
      </c>
      <c r="G45" s="100" t="s">
        <v>126</v>
      </c>
      <c r="H45" s="100" t="s">
        <v>163</v>
      </c>
      <c r="I45" s="100" t="s">
        <v>157</v>
      </c>
    </row>
    <row r="46" spans="1:9" ht="66" x14ac:dyDescent="0.3">
      <c r="A46" s="104">
        <v>42826</v>
      </c>
      <c r="B46" s="100" t="s">
        <v>160</v>
      </c>
      <c r="C46" s="100" t="s">
        <v>154</v>
      </c>
      <c r="D46" s="100" t="s">
        <v>155</v>
      </c>
      <c r="E46" s="100" t="s">
        <v>162</v>
      </c>
      <c r="F46" s="100" t="s">
        <v>127</v>
      </c>
      <c r="G46" s="100" t="s">
        <v>128</v>
      </c>
      <c r="H46" s="100" t="s">
        <v>163</v>
      </c>
      <c r="I46" s="100" t="s">
        <v>157</v>
      </c>
    </row>
    <row r="47" spans="1:9" ht="66" x14ac:dyDescent="0.3">
      <c r="A47" s="104">
        <v>42826</v>
      </c>
      <c r="B47" s="100" t="s">
        <v>153</v>
      </c>
      <c r="C47" s="100" t="s">
        <v>154</v>
      </c>
      <c r="D47" s="100" t="s">
        <v>155</v>
      </c>
      <c r="E47" s="100" t="s">
        <v>162</v>
      </c>
      <c r="F47" s="100" t="s">
        <v>115</v>
      </c>
      <c r="G47" s="100" t="s">
        <v>116</v>
      </c>
      <c r="H47" s="100" t="s">
        <v>156</v>
      </c>
      <c r="I47" s="100" t="s">
        <v>157</v>
      </c>
    </row>
    <row r="48" spans="1:9" ht="66" x14ac:dyDescent="0.3">
      <c r="A48" s="104">
        <v>42826</v>
      </c>
      <c r="B48" s="100" t="s">
        <v>158</v>
      </c>
      <c r="C48" s="100" t="s">
        <v>154</v>
      </c>
      <c r="D48" s="100" t="s">
        <v>155</v>
      </c>
      <c r="E48" s="100" t="s">
        <v>155</v>
      </c>
      <c r="F48" s="100" t="s">
        <v>123</v>
      </c>
      <c r="G48" s="100" t="s">
        <v>124</v>
      </c>
      <c r="H48" s="100" t="s">
        <v>156</v>
      </c>
      <c r="I48" s="100" t="s">
        <v>157</v>
      </c>
    </row>
    <row r="49" spans="1:9" ht="49.5" x14ac:dyDescent="0.3">
      <c r="A49" s="104">
        <v>42826</v>
      </c>
      <c r="B49" s="100" t="s">
        <v>159</v>
      </c>
      <c r="C49" s="100" t="s">
        <v>154</v>
      </c>
      <c r="D49" s="100" t="s">
        <v>155</v>
      </c>
      <c r="E49" s="100" t="s">
        <v>155</v>
      </c>
      <c r="F49" s="100" t="s">
        <v>125</v>
      </c>
      <c r="G49" s="100" t="s">
        <v>126</v>
      </c>
      <c r="H49" s="100" t="s">
        <v>156</v>
      </c>
      <c r="I49" s="100" t="s">
        <v>157</v>
      </c>
    </row>
    <row r="50" spans="1:9" ht="66" x14ac:dyDescent="0.3">
      <c r="A50" s="104">
        <v>42826</v>
      </c>
      <c r="B50" s="100" t="s">
        <v>160</v>
      </c>
      <c r="C50" s="100" t="s">
        <v>154</v>
      </c>
      <c r="D50" s="100" t="s">
        <v>155</v>
      </c>
      <c r="E50" s="100" t="s">
        <v>155</v>
      </c>
      <c r="F50" s="100" t="s">
        <v>127</v>
      </c>
      <c r="G50" s="100" t="s">
        <v>128</v>
      </c>
      <c r="H50" s="100" t="s">
        <v>156</v>
      </c>
      <c r="I50" s="100" t="s">
        <v>157</v>
      </c>
    </row>
    <row r="51" spans="1:9" ht="66" x14ac:dyDescent="0.3">
      <c r="A51" s="104">
        <v>42856</v>
      </c>
      <c r="B51" s="100" t="s">
        <v>153</v>
      </c>
      <c r="C51" s="100" t="s">
        <v>154</v>
      </c>
      <c r="D51" s="100" t="s">
        <v>155</v>
      </c>
      <c r="E51" s="100" t="s">
        <v>155</v>
      </c>
      <c r="F51" s="100" t="s">
        <v>115</v>
      </c>
      <c r="G51" s="100" t="s">
        <v>116</v>
      </c>
      <c r="H51" s="100" t="s">
        <v>164</v>
      </c>
      <c r="I51" s="100" t="s">
        <v>157</v>
      </c>
    </row>
    <row r="52" spans="1:9" ht="66" x14ac:dyDescent="0.3">
      <c r="A52" s="104">
        <v>42856</v>
      </c>
      <c r="B52" s="100" t="s">
        <v>158</v>
      </c>
      <c r="C52" s="100" t="s">
        <v>154</v>
      </c>
      <c r="D52" s="100" t="s">
        <v>155</v>
      </c>
      <c r="E52" s="100" t="s">
        <v>162</v>
      </c>
      <c r="F52" s="100" t="s">
        <v>123</v>
      </c>
      <c r="G52" s="100" t="s">
        <v>124</v>
      </c>
      <c r="H52" s="100" t="s">
        <v>164</v>
      </c>
      <c r="I52" s="100" t="s">
        <v>157</v>
      </c>
    </row>
    <row r="53" spans="1:9" ht="66" x14ac:dyDescent="0.3">
      <c r="A53" s="104">
        <v>42856</v>
      </c>
      <c r="B53" s="100" t="s">
        <v>159</v>
      </c>
      <c r="C53" s="100" t="s">
        <v>154</v>
      </c>
      <c r="D53" s="100" t="s">
        <v>155</v>
      </c>
      <c r="E53" s="100" t="s">
        <v>162</v>
      </c>
      <c r="F53" s="100" t="s">
        <v>125</v>
      </c>
      <c r="G53" s="100" t="s">
        <v>126</v>
      </c>
      <c r="H53" s="100" t="s">
        <v>164</v>
      </c>
      <c r="I53" s="100" t="s">
        <v>157</v>
      </c>
    </row>
    <row r="54" spans="1:9" ht="66" x14ac:dyDescent="0.3">
      <c r="A54" s="104">
        <v>42856</v>
      </c>
      <c r="B54" s="100" t="s">
        <v>160</v>
      </c>
      <c r="C54" s="100" t="s">
        <v>154</v>
      </c>
      <c r="D54" s="100" t="s">
        <v>155</v>
      </c>
      <c r="E54" s="100" t="s">
        <v>162</v>
      </c>
      <c r="F54" s="100" t="s">
        <v>127</v>
      </c>
      <c r="G54" s="100" t="s">
        <v>128</v>
      </c>
      <c r="H54" s="100" t="s">
        <v>164</v>
      </c>
      <c r="I54" s="100" t="s">
        <v>157</v>
      </c>
    </row>
    <row r="55" spans="1:9" ht="66" x14ac:dyDescent="0.3">
      <c r="A55" s="104">
        <v>42856</v>
      </c>
      <c r="B55" s="100" t="s">
        <v>153</v>
      </c>
      <c r="C55" s="100" t="s">
        <v>154</v>
      </c>
      <c r="D55" s="100" t="s">
        <v>155</v>
      </c>
      <c r="E55" s="100" t="s">
        <v>162</v>
      </c>
      <c r="F55" s="100" t="s">
        <v>115</v>
      </c>
      <c r="G55" s="100" t="s">
        <v>116</v>
      </c>
      <c r="H55" s="100" t="s">
        <v>156</v>
      </c>
      <c r="I55" s="100" t="s">
        <v>157</v>
      </c>
    </row>
    <row r="56" spans="1:9" ht="66" x14ac:dyDescent="0.3">
      <c r="A56" s="104">
        <v>42856</v>
      </c>
      <c r="B56" s="100" t="s">
        <v>158</v>
      </c>
      <c r="C56" s="100" t="s">
        <v>154</v>
      </c>
      <c r="D56" s="100" t="s">
        <v>155</v>
      </c>
      <c r="E56" s="100" t="s">
        <v>155</v>
      </c>
      <c r="F56" s="100" t="s">
        <v>123</v>
      </c>
      <c r="G56" s="100" t="s">
        <v>124</v>
      </c>
      <c r="H56" s="100" t="s">
        <v>156</v>
      </c>
      <c r="I56" s="100" t="s">
        <v>157</v>
      </c>
    </row>
    <row r="57" spans="1:9" ht="49.5" x14ac:dyDescent="0.3">
      <c r="A57" s="104">
        <v>42856</v>
      </c>
      <c r="B57" s="100" t="s">
        <v>159</v>
      </c>
      <c r="C57" s="100" t="s">
        <v>154</v>
      </c>
      <c r="D57" s="100" t="s">
        <v>155</v>
      </c>
      <c r="E57" s="100" t="s">
        <v>155</v>
      </c>
      <c r="F57" s="100" t="s">
        <v>125</v>
      </c>
      <c r="G57" s="100" t="s">
        <v>126</v>
      </c>
      <c r="H57" s="100" t="s">
        <v>156</v>
      </c>
      <c r="I57" s="100" t="s">
        <v>157</v>
      </c>
    </row>
    <row r="58" spans="1:9" ht="66" x14ac:dyDescent="0.3">
      <c r="A58" s="104">
        <v>42856</v>
      </c>
      <c r="B58" s="100" t="s">
        <v>160</v>
      </c>
      <c r="C58" s="100" t="s">
        <v>154</v>
      </c>
      <c r="D58" s="100" t="s">
        <v>155</v>
      </c>
      <c r="E58" s="100" t="s">
        <v>155</v>
      </c>
      <c r="F58" s="100" t="s">
        <v>127</v>
      </c>
      <c r="G58" s="100" t="s">
        <v>128</v>
      </c>
      <c r="H58" s="100" t="s">
        <v>156</v>
      </c>
      <c r="I58" s="100" t="s">
        <v>157</v>
      </c>
    </row>
    <row r="59" spans="1:9" ht="66" x14ac:dyDescent="0.3">
      <c r="A59" s="104">
        <v>42887</v>
      </c>
      <c r="B59" s="100" t="s">
        <v>153</v>
      </c>
      <c r="C59" s="100" t="s">
        <v>154</v>
      </c>
      <c r="D59" s="100" t="s">
        <v>155</v>
      </c>
      <c r="E59" s="100" t="s">
        <v>155</v>
      </c>
      <c r="F59" s="100" t="s">
        <v>115</v>
      </c>
      <c r="G59" s="100" t="s">
        <v>116</v>
      </c>
      <c r="H59" s="100" t="s">
        <v>156</v>
      </c>
      <c r="I59" s="100" t="s">
        <v>157</v>
      </c>
    </row>
    <row r="60" spans="1:9" ht="66" x14ac:dyDescent="0.3">
      <c r="A60" s="104">
        <v>42887</v>
      </c>
      <c r="B60" s="100" t="s">
        <v>158</v>
      </c>
      <c r="C60" s="100" t="s">
        <v>154</v>
      </c>
      <c r="D60" s="100" t="s">
        <v>155</v>
      </c>
      <c r="E60" s="100" t="s">
        <v>155</v>
      </c>
      <c r="F60" s="100" t="s">
        <v>123</v>
      </c>
      <c r="G60" s="100" t="s">
        <v>124</v>
      </c>
      <c r="H60" s="100" t="s">
        <v>156</v>
      </c>
      <c r="I60" s="100" t="s">
        <v>157</v>
      </c>
    </row>
    <row r="61" spans="1:9" ht="49.5" x14ac:dyDescent="0.3">
      <c r="A61" s="104">
        <v>42887</v>
      </c>
      <c r="B61" s="100" t="s">
        <v>159</v>
      </c>
      <c r="C61" s="100" t="s">
        <v>154</v>
      </c>
      <c r="D61" s="100" t="s">
        <v>155</v>
      </c>
      <c r="E61" s="100" t="s">
        <v>155</v>
      </c>
      <c r="F61" s="100" t="s">
        <v>125</v>
      </c>
      <c r="G61" s="100" t="s">
        <v>126</v>
      </c>
      <c r="H61" s="100" t="s">
        <v>156</v>
      </c>
      <c r="I61" s="100" t="s">
        <v>157</v>
      </c>
    </row>
    <row r="62" spans="1:9" ht="66" x14ac:dyDescent="0.3">
      <c r="A62" s="104">
        <v>42887</v>
      </c>
      <c r="B62" s="100" t="s">
        <v>160</v>
      </c>
      <c r="C62" s="100" t="s">
        <v>154</v>
      </c>
      <c r="D62" s="100" t="s">
        <v>155</v>
      </c>
      <c r="E62" s="100" t="s">
        <v>155</v>
      </c>
      <c r="F62" s="100" t="s">
        <v>127</v>
      </c>
      <c r="G62" s="100" t="s">
        <v>128</v>
      </c>
      <c r="H62" s="100" t="s">
        <v>156</v>
      </c>
      <c r="I62" s="100" t="s">
        <v>157</v>
      </c>
    </row>
    <row r="63" spans="1:9" ht="66" x14ac:dyDescent="0.3">
      <c r="A63" s="104">
        <v>42917</v>
      </c>
      <c r="B63" s="100" t="s">
        <v>153</v>
      </c>
      <c r="C63" s="100" t="s">
        <v>154</v>
      </c>
      <c r="D63" s="100" t="s">
        <v>155</v>
      </c>
      <c r="E63" s="100" t="s">
        <v>155</v>
      </c>
      <c r="F63" s="100" t="s">
        <v>115</v>
      </c>
      <c r="G63" s="100" t="s">
        <v>116</v>
      </c>
      <c r="H63" s="100" t="s">
        <v>156</v>
      </c>
      <c r="I63" s="100" t="s">
        <v>157</v>
      </c>
    </row>
    <row r="64" spans="1:9" ht="66" x14ac:dyDescent="0.3">
      <c r="A64" s="104">
        <v>42917</v>
      </c>
      <c r="B64" s="100" t="s">
        <v>158</v>
      </c>
      <c r="C64" s="100" t="s">
        <v>154</v>
      </c>
      <c r="D64" s="100" t="s">
        <v>155</v>
      </c>
      <c r="E64" s="100" t="s">
        <v>155</v>
      </c>
      <c r="F64" s="100" t="s">
        <v>123</v>
      </c>
      <c r="G64" s="100" t="s">
        <v>124</v>
      </c>
      <c r="H64" s="100" t="s">
        <v>156</v>
      </c>
      <c r="I64" s="100" t="s">
        <v>157</v>
      </c>
    </row>
    <row r="65" spans="1:9" ht="49.5" x14ac:dyDescent="0.3">
      <c r="A65" s="104">
        <v>42917</v>
      </c>
      <c r="B65" s="100" t="s">
        <v>159</v>
      </c>
      <c r="C65" s="100" t="s">
        <v>154</v>
      </c>
      <c r="D65" s="100" t="s">
        <v>155</v>
      </c>
      <c r="E65" s="100" t="s">
        <v>155</v>
      </c>
      <c r="F65" s="100" t="s">
        <v>125</v>
      </c>
      <c r="G65" s="100" t="s">
        <v>126</v>
      </c>
      <c r="H65" s="100" t="s">
        <v>156</v>
      </c>
      <c r="I65" s="100" t="s">
        <v>157</v>
      </c>
    </row>
    <row r="66" spans="1:9" ht="66" x14ac:dyDescent="0.3">
      <c r="A66" s="104">
        <v>42917</v>
      </c>
      <c r="B66" s="100" t="s">
        <v>160</v>
      </c>
      <c r="C66" s="100" t="s">
        <v>154</v>
      </c>
      <c r="D66" s="100" t="s">
        <v>155</v>
      </c>
      <c r="E66" s="100" t="s">
        <v>155</v>
      </c>
      <c r="F66" s="100" t="s">
        <v>127</v>
      </c>
      <c r="G66" s="100" t="s">
        <v>128</v>
      </c>
      <c r="H66" s="100" t="s">
        <v>156</v>
      </c>
      <c r="I66" s="100" t="s">
        <v>157</v>
      </c>
    </row>
    <row r="67" spans="1:9" ht="66" x14ac:dyDescent="0.3">
      <c r="A67" s="104">
        <v>42948</v>
      </c>
      <c r="B67" s="100" t="s">
        <v>153</v>
      </c>
      <c r="C67" s="100" t="s">
        <v>154</v>
      </c>
      <c r="D67" s="100" t="s">
        <v>155</v>
      </c>
      <c r="E67" s="100" t="s">
        <v>155</v>
      </c>
      <c r="F67" s="100" t="s">
        <v>115</v>
      </c>
      <c r="G67" s="100" t="s">
        <v>116</v>
      </c>
      <c r="H67" s="100" t="s">
        <v>156</v>
      </c>
      <c r="I67" s="100" t="s">
        <v>157</v>
      </c>
    </row>
    <row r="68" spans="1:9" ht="66" x14ac:dyDescent="0.3">
      <c r="A68" s="104">
        <v>42948</v>
      </c>
      <c r="B68" s="100" t="s">
        <v>158</v>
      </c>
      <c r="C68" s="100" t="s">
        <v>154</v>
      </c>
      <c r="D68" s="100" t="s">
        <v>155</v>
      </c>
      <c r="E68" s="100" t="s">
        <v>155</v>
      </c>
      <c r="F68" s="100" t="s">
        <v>123</v>
      </c>
      <c r="G68" s="100" t="s">
        <v>124</v>
      </c>
      <c r="H68" s="100" t="s">
        <v>156</v>
      </c>
      <c r="I68" s="100" t="s">
        <v>157</v>
      </c>
    </row>
    <row r="69" spans="1:9" ht="49.5" x14ac:dyDescent="0.3">
      <c r="A69" s="104">
        <v>42948</v>
      </c>
      <c r="B69" s="100" t="s">
        <v>159</v>
      </c>
      <c r="C69" s="100" t="s">
        <v>154</v>
      </c>
      <c r="D69" s="100" t="s">
        <v>155</v>
      </c>
      <c r="E69" s="100" t="s">
        <v>155</v>
      </c>
      <c r="F69" s="100" t="s">
        <v>125</v>
      </c>
      <c r="G69" s="100" t="s">
        <v>126</v>
      </c>
      <c r="H69" s="100" t="s">
        <v>156</v>
      </c>
      <c r="I69" s="100" t="s">
        <v>157</v>
      </c>
    </row>
    <row r="70" spans="1:9" ht="66" x14ac:dyDescent="0.3">
      <c r="A70" s="104">
        <v>42948</v>
      </c>
      <c r="B70" s="100" t="s">
        <v>160</v>
      </c>
      <c r="C70" s="100" t="s">
        <v>154</v>
      </c>
      <c r="D70" s="100" t="s">
        <v>155</v>
      </c>
      <c r="E70" s="100" t="s">
        <v>155</v>
      </c>
      <c r="F70" s="100" t="s">
        <v>127</v>
      </c>
      <c r="G70" s="100" t="s">
        <v>128</v>
      </c>
      <c r="H70" s="100" t="s">
        <v>156</v>
      </c>
      <c r="I70" s="100" t="s">
        <v>157</v>
      </c>
    </row>
    <row r="71" spans="1:9" ht="66" x14ac:dyDescent="0.3">
      <c r="A71" s="104">
        <v>42979</v>
      </c>
      <c r="B71" s="100" t="s">
        <v>153</v>
      </c>
      <c r="C71" s="100" t="s">
        <v>154</v>
      </c>
      <c r="D71" s="100" t="s">
        <v>155</v>
      </c>
      <c r="E71" s="100" t="s">
        <v>155</v>
      </c>
      <c r="F71" s="100" t="s">
        <v>115</v>
      </c>
      <c r="G71" s="100" t="s">
        <v>116</v>
      </c>
      <c r="H71" s="100" t="s">
        <v>156</v>
      </c>
      <c r="I71" s="100" t="s">
        <v>157</v>
      </c>
    </row>
    <row r="72" spans="1:9" ht="66" x14ac:dyDescent="0.3">
      <c r="A72" s="104">
        <v>42979</v>
      </c>
      <c r="B72" s="100" t="s">
        <v>158</v>
      </c>
      <c r="C72" s="100" t="s">
        <v>154</v>
      </c>
      <c r="D72" s="100" t="s">
        <v>155</v>
      </c>
      <c r="E72" s="100" t="s">
        <v>155</v>
      </c>
      <c r="F72" s="100" t="s">
        <v>123</v>
      </c>
      <c r="G72" s="100" t="s">
        <v>124</v>
      </c>
      <c r="H72" s="100" t="s">
        <v>156</v>
      </c>
      <c r="I72" s="100" t="s">
        <v>157</v>
      </c>
    </row>
    <row r="73" spans="1:9" ht="49.5" x14ac:dyDescent="0.3">
      <c r="A73" s="104">
        <v>42979</v>
      </c>
      <c r="B73" s="100" t="s">
        <v>159</v>
      </c>
      <c r="C73" s="100" t="s">
        <v>154</v>
      </c>
      <c r="D73" s="100" t="s">
        <v>155</v>
      </c>
      <c r="E73" s="100" t="s">
        <v>155</v>
      </c>
      <c r="F73" s="100" t="s">
        <v>125</v>
      </c>
      <c r="G73" s="100" t="s">
        <v>126</v>
      </c>
      <c r="H73" s="100" t="s">
        <v>156</v>
      </c>
      <c r="I73" s="100" t="s">
        <v>157</v>
      </c>
    </row>
    <row r="74" spans="1:9" ht="66" x14ac:dyDescent="0.3">
      <c r="A74" s="104">
        <v>42979</v>
      </c>
      <c r="B74" s="100" t="s">
        <v>153</v>
      </c>
      <c r="C74" s="100" t="s">
        <v>154</v>
      </c>
      <c r="D74" s="100" t="s">
        <v>155</v>
      </c>
      <c r="E74" s="100" t="s">
        <v>155</v>
      </c>
      <c r="F74" s="100" t="s">
        <v>127</v>
      </c>
      <c r="G74" s="100" t="s">
        <v>128</v>
      </c>
      <c r="H74" s="100" t="s">
        <v>156</v>
      </c>
      <c r="I74" s="100" t="s">
        <v>157</v>
      </c>
    </row>
  </sheetData>
  <mergeCells count="1">
    <mergeCell ref="A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81"/>
  <sheetViews>
    <sheetView tabSelected="1" zoomScale="80" zoomScaleNormal="80" workbookViewId="0">
      <selection activeCell="B19" sqref="B19"/>
    </sheetView>
  </sheetViews>
  <sheetFormatPr baseColWidth="10" defaultColWidth="21.5703125" defaultRowHeight="12.75" x14ac:dyDescent="0.2"/>
  <cols>
    <col min="1" max="1" width="90.5703125" customWidth="1"/>
    <col min="2" max="2" width="46.42578125" style="24" customWidth="1"/>
    <col min="3" max="3" width="22.5703125" bestFit="1" customWidth="1"/>
    <col min="4" max="4" width="21.5703125" style="59"/>
    <col min="5" max="5" width="21.5703125" customWidth="1"/>
    <col min="6" max="6" width="21.5703125" style="59" customWidth="1"/>
    <col min="7" max="7" width="21.5703125" customWidth="1"/>
    <col min="8" max="8" width="21.5703125" style="59" customWidth="1"/>
    <col min="10" max="10" width="21.5703125" style="59"/>
  </cols>
  <sheetData>
    <row r="1" spans="1:12" x14ac:dyDescent="0.2">
      <c r="A1" s="138" t="s">
        <v>28</v>
      </c>
      <c r="B1" s="139"/>
      <c r="C1" s="140"/>
      <c r="D1" s="140"/>
      <c r="E1" s="140"/>
      <c r="F1" s="140"/>
      <c r="G1" s="140"/>
      <c r="H1" s="140"/>
      <c r="I1" s="140"/>
      <c r="J1" s="141"/>
      <c r="K1" s="1"/>
      <c r="L1" s="1"/>
    </row>
    <row r="2" spans="1:12" x14ac:dyDescent="0.2">
      <c r="A2" s="142"/>
      <c r="B2" s="143"/>
      <c r="C2" s="144"/>
      <c r="D2" s="144"/>
      <c r="E2" s="144"/>
      <c r="F2" s="144"/>
      <c r="G2" s="144"/>
      <c r="H2" s="144"/>
      <c r="I2" s="144"/>
      <c r="J2" s="145"/>
      <c r="K2" s="1"/>
      <c r="L2" s="1"/>
    </row>
    <row r="3" spans="1:12" x14ac:dyDescent="0.2">
      <c r="A3" s="142"/>
      <c r="B3" s="143"/>
      <c r="C3" s="144"/>
      <c r="D3" s="144"/>
      <c r="E3" s="144"/>
      <c r="F3" s="144"/>
      <c r="G3" s="144"/>
      <c r="H3" s="144"/>
      <c r="I3" s="144"/>
      <c r="J3" s="145"/>
      <c r="K3" s="1"/>
      <c r="L3" s="1"/>
    </row>
    <row r="4" spans="1:12" x14ac:dyDescent="0.2">
      <c r="A4" s="142"/>
      <c r="B4" s="143"/>
      <c r="C4" s="144"/>
      <c r="D4" s="144"/>
      <c r="E4" s="144"/>
      <c r="F4" s="144"/>
      <c r="G4" s="144"/>
      <c r="H4" s="144"/>
      <c r="I4" s="144"/>
      <c r="J4" s="145"/>
      <c r="K4" s="1"/>
      <c r="L4" s="1"/>
    </row>
    <row r="5" spans="1:12" x14ac:dyDescent="0.2">
      <c r="A5" s="142"/>
      <c r="B5" s="143"/>
      <c r="C5" s="144"/>
      <c r="D5" s="144"/>
      <c r="E5" s="144"/>
      <c r="F5" s="144"/>
      <c r="G5" s="144"/>
      <c r="H5" s="144"/>
      <c r="I5" s="144"/>
      <c r="J5" s="145"/>
      <c r="K5" s="1"/>
      <c r="L5" s="1"/>
    </row>
    <row r="6" spans="1:12" ht="20.25" customHeight="1" x14ac:dyDescent="0.2">
      <c r="A6" s="146" t="s">
        <v>19</v>
      </c>
      <c r="B6" s="157" t="s">
        <v>192</v>
      </c>
      <c r="C6" s="149" t="s">
        <v>0</v>
      </c>
      <c r="D6" s="149"/>
      <c r="E6" s="150" t="s">
        <v>25</v>
      </c>
      <c r="F6" s="151"/>
      <c r="G6" s="151"/>
      <c r="H6" s="152"/>
      <c r="I6" s="149" t="s">
        <v>1</v>
      </c>
      <c r="J6" s="156"/>
      <c r="K6" s="1"/>
      <c r="L6" s="1"/>
    </row>
    <row r="7" spans="1:12" ht="20.25" customHeight="1" x14ac:dyDescent="0.2">
      <c r="A7" s="146"/>
      <c r="B7" s="158"/>
      <c r="C7" s="149"/>
      <c r="D7" s="149"/>
      <c r="E7" s="153"/>
      <c r="F7" s="154"/>
      <c r="G7" s="154"/>
      <c r="H7" s="155"/>
      <c r="I7" s="149"/>
      <c r="J7" s="156"/>
      <c r="K7" s="1"/>
      <c r="L7" s="1"/>
    </row>
    <row r="8" spans="1:12" ht="20.25" customHeight="1" x14ac:dyDescent="0.2">
      <c r="A8" s="146"/>
      <c r="B8" s="158"/>
      <c r="C8" s="149"/>
      <c r="D8" s="149"/>
      <c r="E8" s="147" t="s">
        <v>2</v>
      </c>
      <c r="F8" s="148"/>
      <c r="G8" s="147" t="s">
        <v>14</v>
      </c>
      <c r="H8" s="148"/>
      <c r="I8" s="149"/>
      <c r="J8" s="156"/>
      <c r="K8" s="1"/>
      <c r="L8" s="1"/>
    </row>
    <row r="9" spans="1:12" ht="25.5" x14ac:dyDescent="0.2">
      <c r="A9" s="146"/>
      <c r="B9" s="159"/>
      <c r="C9" s="9" t="s">
        <v>3</v>
      </c>
      <c r="D9" s="48" t="s">
        <v>4</v>
      </c>
      <c r="E9" s="9" t="s">
        <v>3</v>
      </c>
      <c r="F9" s="48" t="s">
        <v>4</v>
      </c>
      <c r="G9" s="9" t="s">
        <v>3</v>
      </c>
      <c r="H9" s="48" t="s">
        <v>4</v>
      </c>
      <c r="I9" s="9" t="s">
        <v>3</v>
      </c>
      <c r="J9" s="65" t="s">
        <v>4</v>
      </c>
      <c r="K9" s="3"/>
      <c r="L9" s="3"/>
    </row>
    <row r="10" spans="1:12" x14ac:dyDescent="0.2">
      <c r="A10" s="29" t="s">
        <v>5</v>
      </c>
      <c r="B10" s="111"/>
      <c r="C10" s="27"/>
      <c r="D10" s="49"/>
      <c r="E10" s="27"/>
      <c r="F10" s="49"/>
      <c r="G10" s="27"/>
      <c r="H10" s="49"/>
      <c r="I10" s="28"/>
      <c r="J10" s="66"/>
      <c r="K10" s="3"/>
      <c r="L10" s="3"/>
    </row>
    <row r="11" spans="1:12" x14ac:dyDescent="0.2">
      <c r="A11" s="26" t="s">
        <v>40</v>
      </c>
      <c r="B11" s="112"/>
      <c r="C11" s="63">
        <f>SUM(C12:C17)</f>
        <v>87650000</v>
      </c>
      <c r="D11" s="50">
        <f t="shared" ref="D11:H11" si="0">SUM(D12:D17)</f>
        <v>0.48781166518254682</v>
      </c>
      <c r="E11" s="63">
        <f t="shared" si="0"/>
        <v>5108412</v>
      </c>
      <c r="F11" s="50">
        <f t="shared" si="0"/>
        <v>2.8430609973285843E-2</v>
      </c>
      <c r="G11" s="63">
        <f t="shared" si="0"/>
        <v>0</v>
      </c>
      <c r="H11" s="50">
        <f t="shared" si="0"/>
        <v>0</v>
      </c>
      <c r="I11" s="64">
        <f>SUM(I12:I17)</f>
        <v>92758412</v>
      </c>
      <c r="J11" s="67">
        <f>SUM(J12:J17)</f>
        <v>0.51624227515583254</v>
      </c>
      <c r="K11" s="3"/>
      <c r="L11" s="3"/>
    </row>
    <row r="12" spans="1:12" ht="63.75" customHeight="1" x14ac:dyDescent="0.2">
      <c r="A12" s="4" t="s">
        <v>6</v>
      </c>
      <c r="B12" s="135" t="s">
        <v>194</v>
      </c>
      <c r="C12" s="5">
        <v>32200000</v>
      </c>
      <c r="D12" s="97">
        <f>(C12/C47)</f>
        <v>0.17920747996438113</v>
      </c>
      <c r="E12" s="5">
        <v>1527288</v>
      </c>
      <c r="F12" s="97">
        <f>(E12/C47)</f>
        <v>8.5000445235975074E-3</v>
      </c>
      <c r="G12" s="5"/>
      <c r="H12" s="51"/>
      <c r="I12" s="10">
        <f>+C12+E12+G12</f>
        <v>33727288</v>
      </c>
      <c r="J12" s="68">
        <f>+D12+F12+H12</f>
        <v>0.18770752448797864</v>
      </c>
      <c r="K12" s="3"/>
      <c r="L12" s="3"/>
    </row>
    <row r="13" spans="1:12" ht="15" x14ac:dyDescent="0.2">
      <c r="A13" s="4" t="s">
        <v>7</v>
      </c>
      <c r="B13" s="136"/>
      <c r="C13" s="5">
        <v>25200000</v>
      </c>
      <c r="D13" s="97">
        <f>(C13/C47)</f>
        <v>0.14024933214603741</v>
      </c>
      <c r="E13" s="5">
        <v>1208724</v>
      </c>
      <c r="F13" s="97">
        <f>(E13/C47)</f>
        <v>6.7270926090828142E-3</v>
      </c>
      <c r="G13" s="5"/>
      <c r="H13" s="51"/>
      <c r="I13" s="10">
        <f t="shared" ref="I13:I16" si="1">+C13+E13+G13</f>
        <v>26408724</v>
      </c>
      <c r="J13" s="68">
        <f t="shared" ref="J13:J16" si="2">+D13+F13+H13</f>
        <v>0.14697642475512021</v>
      </c>
      <c r="K13" s="3"/>
      <c r="L13" s="3"/>
    </row>
    <row r="14" spans="1:12" ht="15" x14ac:dyDescent="0.2">
      <c r="A14" s="4" t="s">
        <v>8</v>
      </c>
      <c r="B14" s="136"/>
      <c r="C14" s="5">
        <v>15600000</v>
      </c>
      <c r="D14" s="97">
        <f>(C14/C47)</f>
        <v>8.682101513802315E-2</v>
      </c>
      <c r="E14" s="5">
        <v>954000</v>
      </c>
      <c r="F14" s="97">
        <f>(E14/C47)</f>
        <v>5.309439002671416E-3</v>
      </c>
      <c r="G14" s="5"/>
      <c r="H14" s="51"/>
      <c r="I14" s="10">
        <f t="shared" si="1"/>
        <v>16554000</v>
      </c>
      <c r="J14" s="68">
        <f t="shared" si="2"/>
        <v>9.2130454140694568E-2</v>
      </c>
      <c r="K14" s="3"/>
      <c r="L14" s="3"/>
    </row>
    <row r="15" spans="1:12" ht="15" x14ac:dyDescent="0.2">
      <c r="A15" s="4" t="s">
        <v>186</v>
      </c>
      <c r="B15" s="136"/>
      <c r="C15" s="5">
        <v>8050000</v>
      </c>
      <c r="D15" s="97">
        <f>(C15/C47)</f>
        <v>4.4801869991095283E-2</v>
      </c>
      <c r="E15" s="5">
        <v>954000</v>
      </c>
      <c r="F15" s="97">
        <f>(E15/C47)</f>
        <v>5.309439002671416E-3</v>
      </c>
      <c r="G15" s="5"/>
      <c r="H15" s="51"/>
      <c r="I15" s="10">
        <f t="shared" si="1"/>
        <v>9004000</v>
      </c>
      <c r="J15" s="68">
        <f t="shared" si="2"/>
        <v>5.0111308993766701E-2</v>
      </c>
      <c r="K15" s="3"/>
      <c r="L15" s="3"/>
    </row>
    <row r="16" spans="1:12" ht="15" x14ac:dyDescent="0.2">
      <c r="A16" s="4" t="s">
        <v>9</v>
      </c>
      <c r="B16" s="137"/>
      <c r="C16" s="5">
        <v>6600000</v>
      </c>
      <c r="D16" s="97">
        <f>(C16/C47)</f>
        <v>3.6731967943009793E-2</v>
      </c>
      <c r="E16" s="5">
        <v>464400</v>
      </c>
      <c r="F16" s="97">
        <f>(E16/C47)</f>
        <v>2.5845948352626893E-3</v>
      </c>
      <c r="G16" s="5"/>
      <c r="H16" s="51"/>
      <c r="I16" s="10">
        <f t="shared" si="1"/>
        <v>7064400</v>
      </c>
      <c r="J16" s="68">
        <f t="shared" si="2"/>
        <v>3.9316562778272481E-2</v>
      </c>
      <c r="K16" s="3"/>
      <c r="L16" s="3"/>
    </row>
    <row r="17" spans="1:12" s="24" customFormat="1" ht="15" x14ac:dyDescent="0.2">
      <c r="A17" s="47" t="s">
        <v>26</v>
      </c>
      <c r="B17" s="114"/>
      <c r="C17" s="45" t="s">
        <v>27</v>
      </c>
      <c r="D17" s="52">
        <v>0</v>
      </c>
      <c r="E17" s="45"/>
      <c r="F17" s="52"/>
      <c r="G17" s="45"/>
      <c r="H17" s="52"/>
      <c r="I17" s="46">
        <f>+E17+G17</f>
        <v>0</v>
      </c>
      <c r="J17" s="69">
        <f>+F17+H17</f>
        <v>0</v>
      </c>
      <c r="K17" s="3"/>
      <c r="L17" s="3"/>
    </row>
    <row r="18" spans="1:12" s="24" customFormat="1" ht="15" x14ac:dyDescent="0.2">
      <c r="A18" s="26" t="s">
        <v>30</v>
      </c>
      <c r="B18" s="112"/>
      <c r="C18" s="30">
        <f>SUM(C19)</f>
        <v>0</v>
      </c>
      <c r="D18" s="53">
        <f t="shared" ref="D18:G18" si="3">SUM(D19)</f>
        <v>0</v>
      </c>
      <c r="E18" s="30">
        <f>SUM(E19:E21)</f>
        <v>4480000</v>
      </c>
      <c r="F18" s="53">
        <f>SUM(F19:F21)</f>
        <v>2.4933214603739984E-2</v>
      </c>
      <c r="G18" s="30">
        <f t="shared" si="3"/>
        <v>0</v>
      </c>
      <c r="H18" s="53">
        <f>SUM(H19:H21)</f>
        <v>0</v>
      </c>
      <c r="I18" s="31">
        <f>SUM(I19:I21)</f>
        <v>4480000</v>
      </c>
      <c r="J18" s="70">
        <f>SUM(J19:J25)</f>
        <v>0.14859750667853963</v>
      </c>
      <c r="K18" s="3"/>
      <c r="L18" s="3"/>
    </row>
    <row r="19" spans="1:12" ht="52.5" customHeight="1" x14ac:dyDescent="0.2">
      <c r="A19" s="47" t="s">
        <v>37</v>
      </c>
      <c r="B19" s="114"/>
      <c r="C19" s="45" t="s">
        <v>27</v>
      </c>
      <c r="D19" s="52">
        <v>0</v>
      </c>
      <c r="E19" s="45"/>
      <c r="F19" s="52"/>
      <c r="G19" s="45"/>
      <c r="H19" s="52"/>
      <c r="I19" s="46">
        <f>+E19+G19</f>
        <v>0</v>
      </c>
      <c r="J19" s="69">
        <f>+F19+H19</f>
        <v>0</v>
      </c>
      <c r="K19" s="3"/>
      <c r="L19" s="3"/>
    </row>
    <row r="20" spans="1:12" s="107" customFormat="1" ht="15" x14ac:dyDescent="0.2">
      <c r="A20" s="92" t="s">
        <v>188</v>
      </c>
      <c r="B20" s="115" t="s">
        <v>198</v>
      </c>
      <c r="C20" s="93"/>
      <c r="D20" s="94"/>
      <c r="E20" s="93">
        <v>2600000</v>
      </c>
      <c r="F20" s="99">
        <f>(E20/C47)</f>
        <v>1.4470169189670526E-2</v>
      </c>
      <c r="G20" s="93"/>
      <c r="H20" s="94"/>
      <c r="I20" s="95">
        <f>+C20+E20+G20</f>
        <v>2600000</v>
      </c>
      <c r="J20" s="96"/>
      <c r="K20" s="106"/>
      <c r="L20" s="106"/>
    </row>
    <row r="21" spans="1:12" s="24" customFormat="1" ht="15" x14ac:dyDescent="0.2">
      <c r="A21" s="92" t="s">
        <v>187</v>
      </c>
      <c r="B21" s="115" t="s">
        <v>199</v>
      </c>
      <c r="C21" s="93"/>
      <c r="D21" s="94"/>
      <c r="E21" s="93">
        <v>1880000</v>
      </c>
      <c r="F21" s="99">
        <f>(E21/C47)</f>
        <v>1.0463045414069456E-2</v>
      </c>
      <c r="G21" s="93"/>
      <c r="H21" s="94"/>
      <c r="I21" s="95">
        <f>+C21+E21+G21</f>
        <v>1880000</v>
      </c>
      <c r="J21" s="96"/>
      <c r="K21" s="3"/>
      <c r="L21" s="3"/>
    </row>
    <row r="22" spans="1:12" s="24" customFormat="1" ht="15" x14ac:dyDescent="0.2">
      <c r="A22" s="26" t="s">
        <v>15</v>
      </c>
      <c r="B22" s="112"/>
      <c r="C22" s="30">
        <f>SUM(C23)</f>
        <v>8900000</v>
      </c>
      <c r="D22" s="53">
        <f t="shared" ref="D22:H22" si="4">SUM(D23)</f>
        <v>4.9532502226179873E-2</v>
      </c>
      <c r="E22" s="30">
        <f t="shared" si="4"/>
        <v>0</v>
      </c>
      <c r="F22" s="53">
        <f t="shared" si="4"/>
        <v>0</v>
      </c>
      <c r="G22" s="30">
        <f t="shared" si="4"/>
        <v>0</v>
      </c>
      <c r="H22" s="53">
        <f t="shared" si="4"/>
        <v>0</v>
      </c>
      <c r="I22" s="31">
        <f>SUM(I23)</f>
        <v>8900000</v>
      </c>
      <c r="J22" s="70">
        <f>SUM(J23)</f>
        <v>4.9532502226179873E-2</v>
      </c>
      <c r="K22" s="3"/>
      <c r="L22" s="3"/>
    </row>
    <row r="23" spans="1:12" ht="15" x14ac:dyDescent="0.2">
      <c r="A23" s="19" t="s">
        <v>41</v>
      </c>
      <c r="B23" s="116"/>
      <c r="C23" s="25">
        <v>8900000</v>
      </c>
      <c r="D23" s="97">
        <f>(C23/C47)</f>
        <v>4.9532502226179873E-2</v>
      </c>
      <c r="E23" s="15"/>
      <c r="F23" s="54"/>
      <c r="G23" s="15"/>
      <c r="H23" s="54"/>
      <c r="I23" s="16">
        <f>+C23+E23+G23</f>
        <v>8900000</v>
      </c>
      <c r="J23" s="71">
        <f>+D23+F23+H23</f>
        <v>4.9532502226179873E-2</v>
      </c>
      <c r="K23" s="3"/>
      <c r="L23" s="3"/>
    </row>
    <row r="24" spans="1:12" s="24" customFormat="1" ht="15" x14ac:dyDescent="0.2">
      <c r="A24" s="26" t="s">
        <v>16</v>
      </c>
      <c r="B24" s="112"/>
      <c r="C24" s="30">
        <f>SUM(C25)</f>
        <v>4450000</v>
      </c>
      <c r="D24" s="53">
        <f t="shared" ref="D24:I24" si="5">SUM(D25)</f>
        <v>2.4766251113089936E-2</v>
      </c>
      <c r="E24" s="30">
        <f t="shared" si="5"/>
        <v>0</v>
      </c>
      <c r="F24" s="53">
        <f t="shared" si="5"/>
        <v>0</v>
      </c>
      <c r="G24" s="30">
        <f t="shared" si="5"/>
        <v>0</v>
      </c>
      <c r="H24" s="53">
        <f t="shared" si="5"/>
        <v>0</v>
      </c>
      <c r="I24" s="30">
        <f t="shared" si="5"/>
        <v>4450000</v>
      </c>
      <c r="J24" s="70">
        <f>SUM(J25)</f>
        <v>2.4766251113089936E-2</v>
      </c>
      <c r="K24" s="3"/>
      <c r="L24" s="3"/>
    </row>
    <row r="25" spans="1:12" s="24" customFormat="1" ht="15.75" thickBot="1" x14ac:dyDescent="0.25">
      <c r="A25" s="32" t="s">
        <v>38</v>
      </c>
      <c r="B25" s="117"/>
      <c r="C25" s="33">
        <v>4450000</v>
      </c>
      <c r="D25" s="98">
        <f>(C25/C47)</f>
        <v>2.4766251113089936E-2</v>
      </c>
      <c r="E25" s="34"/>
      <c r="F25" s="55"/>
      <c r="G25" s="34"/>
      <c r="H25" s="55"/>
      <c r="I25" s="35">
        <f>+C25+E25+G25</f>
        <v>4450000</v>
      </c>
      <c r="J25" s="72">
        <f>+D25+F25+H25</f>
        <v>2.4766251113089936E-2</v>
      </c>
      <c r="K25" s="3"/>
      <c r="L25" s="3"/>
    </row>
    <row r="26" spans="1:12" ht="16.5" thickBot="1" x14ac:dyDescent="0.25">
      <c r="A26" s="36" t="s">
        <v>17</v>
      </c>
      <c r="B26" s="118"/>
      <c r="C26" s="37">
        <f t="shared" ref="C26:J26" si="6">+C11+C18+C22+C24</f>
        <v>101000000</v>
      </c>
      <c r="D26" s="44">
        <f t="shared" si="6"/>
        <v>0.56211041852181665</v>
      </c>
      <c r="E26" s="37">
        <f t="shared" si="6"/>
        <v>9588412</v>
      </c>
      <c r="F26" s="44">
        <f t="shared" si="6"/>
        <v>5.3363824577025827E-2</v>
      </c>
      <c r="G26" s="37">
        <f t="shared" si="6"/>
        <v>0</v>
      </c>
      <c r="H26" s="44">
        <f t="shared" si="6"/>
        <v>0</v>
      </c>
      <c r="I26" s="37">
        <f t="shared" si="6"/>
        <v>110588412</v>
      </c>
      <c r="J26" s="44">
        <f t="shared" si="6"/>
        <v>0.73913853517364203</v>
      </c>
      <c r="K26" s="12"/>
      <c r="L26" s="12"/>
    </row>
    <row r="27" spans="1:12" ht="27.75" customHeight="1" x14ac:dyDescent="0.2">
      <c r="A27" s="38" t="s">
        <v>18</v>
      </c>
      <c r="B27" s="119"/>
      <c r="C27" s="7">
        <f>SUM(C28:C39)</f>
        <v>61020000</v>
      </c>
      <c r="D27" s="56">
        <f t="shared" ref="D27:I27" si="7">SUM(D28:D39)</f>
        <v>0.3103851291184328</v>
      </c>
      <c r="E27" s="7">
        <f t="shared" si="7"/>
        <v>17365000</v>
      </c>
      <c r="F27" s="56">
        <f t="shared" si="7"/>
        <v>0</v>
      </c>
      <c r="G27" s="7">
        <f t="shared" si="7"/>
        <v>1840000</v>
      </c>
      <c r="H27" s="56">
        <f t="shared" si="7"/>
        <v>6.2333036509349959E-3</v>
      </c>
      <c r="I27" s="7">
        <f t="shared" si="7"/>
        <v>80225000</v>
      </c>
      <c r="J27" s="56">
        <f>SUM(J28:J39)</f>
        <v>0.3166184327693678</v>
      </c>
      <c r="K27" s="1"/>
      <c r="L27" s="1"/>
    </row>
    <row r="28" spans="1:12" ht="15.75" x14ac:dyDescent="0.2">
      <c r="A28" s="4" t="s">
        <v>20</v>
      </c>
      <c r="B28" s="113"/>
      <c r="C28" s="22">
        <v>2590000</v>
      </c>
      <c r="D28" s="97">
        <f>(C28/C47)</f>
        <v>1.4414514692787176E-2</v>
      </c>
      <c r="E28" s="6"/>
      <c r="F28" s="61"/>
      <c r="G28" s="6"/>
      <c r="H28" s="61"/>
      <c r="I28" s="10">
        <f>+C28+E28+G28</f>
        <v>2590000</v>
      </c>
      <c r="J28" s="68">
        <f>+D28+F28+H28</f>
        <v>1.4414514692787176E-2</v>
      </c>
      <c r="K28" s="1"/>
      <c r="L28" s="1"/>
    </row>
    <row r="29" spans="1:12" ht="54" customHeight="1" x14ac:dyDescent="0.2">
      <c r="A29" s="39" t="s">
        <v>31</v>
      </c>
      <c r="B29" s="162" t="s">
        <v>193</v>
      </c>
      <c r="C29" s="22">
        <v>12880000</v>
      </c>
      <c r="D29" s="97">
        <f>(C29/C47)</f>
        <v>7.1682991985752453E-2</v>
      </c>
      <c r="E29" s="6"/>
      <c r="F29" s="61"/>
      <c r="G29" s="6"/>
      <c r="H29" s="61"/>
      <c r="I29" s="10">
        <f t="shared" ref="I29:I35" si="8">+C29+E29+G29</f>
        <v>12880000</v>
      </c>
      <c r="J29" s="68">
        <f t="shared" ref="J29:J35" si="9">+D29+F29+H29</f>
        <v>7.1682991985752453E-2</v>
      </c>
      <c r="K29" s="1"/>
      <c r="L29" s="1"/>
    </row>
    <row r="30" spans="1:12" ht="17.25" customHeight="1" x14ac:dyDescent="0.2">
      <c r="A30" s="4" t="s">
        <v>21</v>
      </c>
      <c r="B30" s="113"/>
      <c r="C30" s="22">
        <v>9600000</v>
      </c>
      <c r="D30" s="97">
        <f>(C30/C47)</f>
        <v>5.3428317008014245E-2</v>
      </c>
      <c r="E30" s="6"/>
      <c r="F30" s="61"/>
      <c r="G30" s="6"/>
      <c r="H30" s="61"/>
      <c r="I30" s="10">
        <f t="shared" si="8"/>
        <v>9600000</v>
      </c>
      <c r="J30" s="68">
        <f t="shared" si="9"/>
        <v>5.3428317008014245E-2</v>
      </c>
    </row>
    <row r="31" spans="1:12" ht="15.75" x14ac:dyDescent="0.2">
      <c r="A31" s="4" t="s">
        <v>22</v>
      </c>
      <c r="B31" s="113"/>
      <c r="C31" s="22">
        <v>7500000</v>
      </c>
      <c r="D31" s="97">
        <f>(C31/C47)</f>
        <v>4.1740872662511128E-2</v>
      </c>
      <c r="E31" s="6"/>
      <c r="F31" s="61"/>
      <c r="G31" s="6"/>
      <c r="H31" s="61"/>
      <c r="I31" s="10">
        <f t="shared" si="8"/>
        <v>7500000</v>
      </c>
      <c r="J31" s="68">
        <f t="shared" si="9"/>
        <v>4.1740872662511128E-2</v>
      </c>
    </row>
    <row r="32" spans="1:12" ht="38.25" x14ac:dyDescent="0.2">
      <c r="A32" s="4" t="s">
        <v>23</v>
      </c>
      <c r="B32" s="160" t="s">
        <v>197</v>
      </c>
      <c r="C32" s="22">
        <f>(10200000 + 9000000)</f>
        <v>19200000</v>
      </c>
      <c r="D32" s="97">
        <f>(C32/C47)</f>
        <v>0.10685663401602849</v>
      </c>
      <c r="E32" s="23"/>
      <c r="F32" s="51"/>
      <c r="G32" s="22">
        <v>1120000</v>
      </c>
      <c r="H32" s="97">
        <f>(G32/C47)</f>
        <v>6.2333036509349959E-3</v>
      </c>
      <c r="I32" s="10">
        <f t="shared" si="8"/>
        <v>20320000</v>
      </c>
      <c r="J32" s="68">
        <f t="shared" si="9"/>
        <v>0.11308993766696349</v>
      </c>
    </row>
    <row r="33" spans="1:10" s="24" customFormat="1" ht="76.5" x14ac:dyDescent="0.2">
      <c r="A33" s="4" t="s">
        <v>32</v>
      </c>
      <c r="B33" s="160" t="s">
        <v>195</v>
      </c>
      <c r="C33" s="161">
        <f>1750000-1280000</f>
        <v>470000</v>
      </c>
      <c r="D33" s="51"/>
      <c r="E33" s="23"/>
      <c r="F33" s="51"/>
      <c r="G33" s="23"/>
      <c r="H33" s="51"/>
      <c r="I33" s="10">
        <f t="shared" si="8"/>
        <v>470000</v>
      </c>
      <c r="J33" s="68">
        <f t="shared" si="9"/>
        <v>0</v>
      </c>
    </row>
    <row r="34" spans="1:10" ht="69" customHeight="1" x14ac:dyDescent="0.2">
      <c r="A34" s="4" t="s">
        <v>36</v>
      </c>
      <c r="B34" s="160" t="s">
        <v>196</v>
      </c>
      <c r="C34" s="161">
        <f>1500000+1280000</f>
        <v>2780000</v>
      </c>
      <c r="D34" s="51"/>
      <c r="E34" s="5">
        <v>16865000</v>
      </c>
      <c r="F34" s="51"/>
      <c r="G34" s="5">
        <v>720000</v>
      </c>
      <c r="H34" s="61"/>
      <c r="I34" s="10">
        <f t="shared" si="8"/>
        <v>20365000</v>
      </c>
      <c r="J34" s="68">
        <f t="shared" si="9"/>
        <v>0</v>
      </c>
    </row>
    <row r="35" spans="1:10" s="24" customFormat="1" ht="15.75" x14ac:dyDescent="0.2">
      <c r="A35" s="4" t="s">
        <v>35</v>
      </c>
      <c r="B35" s="113"/>
      <c r="C35" s="22">
        <v>4000000</v>
      </c>
      <c r="D35" s="97">
        <f>(C35/C47)</f>
        <v>2.2261798753339269E-2</v>
      </c>
      <c r="E35" s="5">
        <v>500000</v>
      </c>
      <c r="F35" s="61"/>
      <c r="G35" s="6"/>
      <c r="H35" s="61"/>
      <c r="I35" s="10">
        <f t="shared" si="8"/>
        <v>4500000</v>
      </c>
      <c r="J35" s="68">
        <f t="shared" si="9"/>
        <v>2.2261798753339269E-2</v>
      </c>
    </row>
    <row r="36" spans="1:10" s="24" customFormat="1" ht="18.75" customHeight="1" x14ac:dyDescent="0.2">
      <c r="A36" s="47" t="s">
        <v>42</v>
      </c>
      <c r="B36" s="114"/>
      <c r="C36" s="45" t="s">
        <v>27</v>
      </c>
      <c r="D36" s="52">
        <v>0</v>
      </c>
      <c r="E36" s="45"/>
      <c r="F36" s="52"/>
      <c r="G36" s="45"/>
      <c r="H36" s="52"/>
      <c r="I36" s="46">
        <f>+E36+G36</f>
        <v>0</v>
      </c>
      <c r="J36" s="69">
        <f>+F36+H36</f>
        <v>0</v>
      </c>
    </row>
    <row r="37" spans="1:10" ht="15.75" x14ac:dyDescent="0.2">
      <c r="A37" s="4" t="s">
        <v>33</v>
      </c>
      <c r="B37" s="113"/>
      <c r="C37" s="22">
        <v>2000000</v>
      </c>
      <c r="D37" s="51"/>
      <c r="E37" s="6"/>
      <c r="F37" s="61"/>
      <c r="G37" s="6"/>
      <c r="H37" s="61"/>
      <c r="I37" s="10">
        <f>+C37+E37+G37</f>
        <v>2000000</v>
      </c>
      <c r="J37" s="68">
        <f>+D37+F37+H37</f>
        <v>0</v>
      </c>
    </row>
    <row r="38" spans="1:10" ht="15.75" x14ac:dyDescent="0.2">
      <c r="A38" s="4" t="s">
        <v>29</v>
      </c>
      <c r="B38" s="113"/>
      <c r="C38" s="22"/>
      <c r="D38" s="51"/>
      <c r="E38" s="6"/>
      <c r="F38" s="61"/>
      <c r="G38" s="6"/>
      <c r="H38" s="61"/>
      <c r="I38" s="10">
        <f>+C38+E38+G38</f>
        <v>0</v>
      </c>
      <c r="J38" s="68">
        <f>+D38+F38+H38</f>
        <v>0</v>
      </c>
    </row>
    <row r="39" spans="1:10" s="24" customFormat="1" ht="33" customHeight="1" thickBot="1" x14ac:dyDescent="0.25">
      <c r="A39" s="47" t="s">
        <v>26</v>
      </c>
      <c r="B39" s="114"/>
      <c r="C39" s="45" t="s">
        <v>27</v>
      </c>
      <c r="D39" s="52">
        <v>0</v>
      </c>
      <c r="E39" s="45"/>
      <c r="F39" s="52"/>
      <c r="G39" s="45"/>
      <c r="H39" s="52"/>
      <c r="I39" s="46">
        <f>+E39+G39</f>
        <v>0</v>
      </c>
      <c r="J39" s="69">
        <f>+F39+H39</f>
        <v>0</v>
      </c>
    </row>
    <row r="40" spans="1:10" ht="16.5" thickBot="1" x14ac:dyDescent="0.25">
      <c r="A40" s="36" t="s">
        <v>10</v>
      </c>
      <c r="B40" s="118"/>
      <c r="C40" s="37">
        <f>+C27</f>
        <v>61020000</v>
      </c>
      <c r="D40" s="44">
        <f t="shared" ref="D40:J40" si="10">+D27</f>
        <v>0.3103851291184328</v>
      </c>
      <c r="E40" s="37">
        <f t="shared" si="10"/>
        <v>17365000</v>
      </c>
      <c r="F40" s="44">
        <f t="shared" si="10"/>
        <v>0</v>
      </c>
      <c r="G40" s="37">
        <f t="shared" si="10"/>
        <v>1840000</v>
      </c>
      <c r="H40" s="44">
        <f t="shared" si="10"/>
        <v>6.2333036509349959E-3</v>
      </c>
      <c r="I40" s="37">
        <f t="shared" si="10"/>
        <v>80225000</v>
      </c>
      <c r="J40" s="44">
        <f t="shared" si="10"/>
        <v>0.3166184327693678</v>
      </c>
    </row>
    <row r="41" spans="1:10" ht="18.75" thickBot="1" x14ac:dyDescent="0.25">
      <c r="A41" s="20" t="s">
        <v>11</v>
      </c>
      <c r="B41" s="120"/>
      <c r="C41" s="21">
        <f>+C26+C40</f>
        <v>162020000</v>
      </c>
      <c r="D41" s="73">
        <f t="shared" ref="D41:J41" si="11">+D26+D40</f>
        <v>0.87249554764024939</v>
      </c>
      <c r="E41" s="21">
        <f t="shared" si="11"/>
        <v>26953412</v>
      </c>
      <c r="F41" s="73">
        <f t="shared" si="11"/>
        <v>5.3363824577025827E-2</v>
      </c>
      <c r="G41" s="21">
        <f t="shared" si="11"/>
        <v>1840000</v>
      </c>
      <c r="H41" s="73">
        <f t="shared" si="11"/>
        <v>6.2333036509349959E-3</v>
      </c>
      <c r="I41" s="21">
        <f t="shared" si="11"/>
        <v>190813412</v>
      </c>
      <c r="J41" s="73">
        <f t="shared" si="11"/>
        <v>1.0557569679430099</v>
      </c>
    </row>
    <row r="42" spans="1:10" ht="15" x14ac:dyDescent="0.2">
      <c r="A42" s="17" t="s">
        <v>12</v>
      </c>
      <c r="B42" s="121"/>
      <c r="C42" s="18">
        <f>SUM(C43:C44)</f>
        <v>17660000</v>
      </c>
      <c r="D42" s="57">
        <f t="shared" ref="D42:J42" si="12">SUM(D43:D44)</f>
        <v>9.8285841495992871E-2</v>
      </c>
      <c r="E42" s="18">
        <f t="shared" si="12"/>
        <v>0</v>
      </c>
      <c r="F42" s="57">
        <f t="shared" si="12"/>
        <v>0</v>
      </c>
      <c r="G42" s="18">
        <f t="shared" si="12"/>
        <v>0</v>
      </c>
      <c r="H42" s="57">
        <f t="shared" si="12"/>
        <v>0</v>
      </c>
      <c r="I42" s="18">
        <f t="shared" si="12"/>
        <v>17660000</v>
      </c>
      <c r="J42" s="57">
        <f t="shared" si="12"/>
        <v>9.8285841495992871E-2</v>
      </c>
    </row>
    <row r="43" spans="1:10" ht="15.75" x14ac:dyDescent="0.2">
      <c r="A43" s="4" t="s">
        <v>34</v>
      </c>
      <c r="B43" s="113"/>
      <c r="C43" s="5">
        <v>1458000</v>
      </c>
      <c r="D43" s="97">
        <f>(C43/C47)</f>
        <v>8.1144256455921646E-3</v>
      </c>
      <c r="E43" s="23"/>
      <c r="F43" s="51"/>
      <c r="G43" s="5"/>
      <c r="H43" s="51"/>
      <c r="I43" s="10">
        <f>+C43+E43+G43</f>
        <v>1458000</v>
      </c>
      <c r="J43" s="68">
        <f>+D43+F43+H43</f>
        <v>8.1144256455921646E-3</v>
      </c>
    </row>
    <row r="44" spans="1:10" ht="21" customHeight="1" thickBot="1" x14ac:dyDescent="0.25">
      <c r="A44" s="4" t="s">
        <v>39</v>
      </c>
      <c r="B44" s="113"/>
      <c r="C44" s="22">
        <f>C41*0.1</f>
        <v>16202000</v>
      </c>
      <c r="D44" s="97">
        <f>(C44/C47)</f>
        <v>9.0171415850400713E-2</v>
      </c>
      <c r="E44" s="5" t="s">
        <v>27</v>
      </c>
      <c r="F44" s="51">
        <v>0</v>
      </c>
      <c r="G44" s="5" t="s">
        <v>27</v>
      </c>
      <c r="H44" s="51">
        <v>0</v>
      </c>
      <c r="I44" s="10">
        <f>+C44</f>
        <v>16202000</v>
      </c>
      <c r="J44" s="68">
        <f>+D44+F44+H44</f>
        <v>9.0171415850400713E-2</v>
      </c>
    </row>
    <row r="45" spans="1:10" ht="16.5" thickBot="1" x14ac:dyDescent="0.25">
      <c r="A45" s="36" t="s">
        <v>13</v>
      </c>
      <c r="B45" s="118"/>
      <c r="C45" s="37">
        <f>SUM(C42)</f>
        <v>17660000</v>
      </c>
      <c r="D45" s="44">
        <f t="shared" ref="D45:J45" si="13">SUM(D42)</f>
        <v>9.8285841495992871E-2</v>
      </c>
      <c r="E45" s="37">
        <f t="shared" si="13"/>
        <v>0</v>
      </c>
      <c r="F45" s="44">
        <f t="shared" si="13"/>
        <v>0</v>
      </c>
      <c r="G45" s="37">
        <f t="shared" si="13"/>
        <v>0</v>
      </c>
      <c r="H45" s="44">
        <f t="shared" si="13"/>
        <v>0</v>
      </c>
      <c r="I45" s="37">
        <f t="shared" si="13"/>
        <v>17660000</v>
      </c>
      <c r="J45" s="44">
        <f t="shared" si="13"/>
        <v>9.8285841495992871E-2</v>
      </c>
    </row>
    <row r="46" spans="1:10" s="24" customFormat="1" ht="16.5" thickBot="1" x14ac:dyDescent="0.25">
      <c r="A46" s="40"/>
      <c r="B46" s="122"/>
      <c r="C46" s="41"/>
      <c r="D46" s="58"/>
      <c r="E46" s="41"/>
      <c r="F46" s="58"/>
      <c r="G46" s="41"/>
      <c r="H46" s="58"/>
      <c r="I46" s="41"/>
      <c r="J46" s="74"/>
    </row>
    <row r="47" spans="1:10" ht="18.75" thickBot="1" x14ac:dyDescent="0.25">
      <c r="A47" s="42" t="s">
        <v>24</v>
      </c>
      <c r="B47" s="123"/>
      <c r="C47" s="43">
        <f>+C26+C40+C45</f>
        <v>179680000</v>
      </c>
      <c r="D47" s="75">
        <f t="shared" ref="D47:J47" si="14">+D26+D40+D45</f>
        <v>0.97078138913624223</v>
      </c>
      <c r="E47" s="43">
        <f t="shared" si="14"/>
        <v>26953412</v>
      </c>
      <c r="F47" s="75">
        <f t="shared" si="14"/>
        <v>5.3363824577025827E-2</v>
      </c>
      <c r="G47" s="43">
        <f t="shared" si="14"/>
        <v>1840000</v>
      </c>
      <c r="H47" s="75">
        <f t="shared" si="14"/>
        <v>6.2333036509349959E-3</v>
      </c>
      <c r="I47" s="43">
        <f t="shared" si="14"/>
        <v>208473412</v>
      </c>
      <c r="J47" s="75">
        <f t="shared" si="14"/>
        <v>1.1540428094390027</v>
      </c>
    </row>
    <row r="48" spans="1:10" x14ac:dyDescent="0.2">
      <c r="A48" s="1"/>
      <c r="C48" s="1"/>
      <c r="E48" s="1"/>
      <c r="G48" s="1"/>
      <c r="I48" s="2"/>
      <c r="J48" s="60"/>
    </row>
    <row r="49" spans="1:10" x14ac:dyDescent="0.2">
      <c r="A49" s="1"/>
      <c r="C49" s="125">
        <f>C47/I47</f>
        <v>0.86188448817636276</v>
      </c>
      <c r="E49" s="1"/>
      <c r="G49" s="11"/>
      <c r="I49" s="2"/>
      <c r="J49" s="60"/>
    </row>
    <row r="50" spans="1:10" x14ac:dyDescent="0.2">
      <c r="A50" s="1"/>
      <c r="C50" s="1"/>
      <c r="E50" s="1"/>
      <c r="F50" s="124">
        <f>E41+G41</f>
        <v>28793412</v>
      </c>
      <c r="G50" s="126">
        <f>F50/I47</f>
        <v>0.13811551182363724</v>
      </c>
      <c r="I50" s="2"/>
      <c r="J50" s="60"/>
    </row>
    <row r="51" spans="1:10" ht="15.75" x14ac:dyDescent="0.2">
      <c r="A51" s="13"/>
      <c r="B51" s="13"/>
      <c r="C51" s="1"/>
      <c r="E51" s="1"/>
      <c r="G51" s="1"/>
      <c r="I51" s="2"/>
      <c r="J51" s="60"/>
    </row>
    <row r="52" spans="1:10" x14ac:dyDescent="0.2">
      <c r="A52" s="1"/>
      <c r="C52" s="11"/>
      <c r="D52" s="60"/>
      <c r="E52" s="1"/>
      <c r="G52" s="11"/>
      <c r="I52" s="2"/>
      <c r="J52" s="60"/>
    </row>
    <row r="53" spans="1:10" x14ac:dyDescent="0.2">
      <c r="A53" s="1"/>
      <c r="C53" s="11"/>
      <c r="E53" s="1"/>
      <c r="G53" s="11"/>
      <c r="I53" s="2"/>
      <c r="J53" s="60"/>
    </row>
    <row r="54" spans="1:10" x14ac:dyDescent="0.2">
      <c r="A54" s="12"/>
      <c r="B54" s="12"/>
      <c r="C54" s="14"/>
      <c r="D54" s="60"/>
      <c r="E54" s="1"/>
      <c r="G54" s="1"/>
      <c r="I54" s="2"/>
      <c r="J54" s="60"/>
    </row>
    <row r="55" spans="1:10" x14ac:dyDescent="0.2">
      <c r="E55" s="1"/>
      <c r="G55" s="1"/>
      <c r="I55" s="2"/>
      <c r="J55" s="60"/>
    </row>
    <row r="56" spans="1:10" x14ac:dyDescent="0.2">
      <c r="E56" s="1"/>
      <c r="F56" s="60"/>
      <c r="G56" s="1"/>
      <c r="I56" s="2"/>
      <c r="J56" s="60"/>
    </row>
    <row r="57" spans="1:10" x14ac:dyDescent="0.2">
      <c r="E57" s="8"/>
      <c r="F57" s="62"/>
      <c r="G57" s="1"/>
      <c r="I57" s="2"/>
      <c r="J57" s="60"/>
    </row>
    <row r="58" spans="1:10" x14ac:dyDescent="0.2">
      <c r="E58" s="8"/>
      <c r="F58" s="62"/>
      <c r="G58" s="1"/>
      <c r="I58" s="2"/>
      <c r="J58" s="60"/>
    </row>
    <row r="59" spans="1:10" x14ac:dyDescent="0.2">
      <c r="E59" s="8"/>
      <c r="F59" s="62"/>
      <c r="G59" s="1"/>
      <c r="I59" s="2"/>
      <c r="J59" s="60"/>
    </row>
    <row r="60" spans="1:10" x14ac:dyDescent="0.2">
      <c r="E60" s="8"/>
      <c r="F60" s="62"/>
      <c r="G60" s="1"/>
      <c r="I60" s="2"/>
      <c r="J60" s="60"/>
    </row>
    <row r="61" spans="1:10" x14ac:dyDescent="0.2">
      <c r="E61" s="8"/>
      <c r="F61" s="62"/>
      <c r="G61" s="1"/>
      <c r="I61" s="2"/>
      <c r="J61" s="60"/>
    </row>
    <row r="62" spans="1:10" x14ac:dyDescent="0.2">
      <c r="E62" s="8"/>
      <c r="F62" s="62"/>
      <c r="G62" s="1"/>
      <c r="I62" s="2"/>
      <c r="J62" s="60"/>
    </row>
    <row r="63" spans="1:10" x14ac:dyDescent="0.2">
      <c r="E63" s="8"/>
      <c r="F63" s="62"/>
      <c r="G63" s="1"/>
      <c r="I63" s="2"/>
      <c r="J63" s="60"/>
    </row>
    <row r="64" spans="1:10" x14ac:dyDescent="0.2">
      <c r="E64" s="1"/>
      <c r="G64" s="1"/>
      <c r="I64" s="2"/>
      <c r="J64" s="60"/>
    </row>
    <row r="65" spans="5:10" x14ac:dyDescent="0.2">
      <c r="E65" s="1"/>
      <c r="G65" s="1"/>
      <c r="I65" s="2"/>
      <c r="J65" s="60"/>
    </row>
    <row r="66" spans="5:10" x14ac:dyDescent="0.2">
      <c r="E66" s="8"/>
      <c r="F66" s="62"/>
      <c r="G66" s="1"/>
      <c r="I66" s="2"/>
      <c r="J66" s="60"/>
    </row>
    <row r="67" spans="5:10" x14ac:dyDescent="0.2">
      <c r="E67" s="8"/>
      <c r="F67" s="62"/>
      <c r="G67" s="1"/>
      <c r="I67" s="2"/>
      <c r="J67" s="60"/>
    </row>
    <row r="68" spans="5:10" x14ac:dyDescent="0.2">
      <c r="E68" s="8"/>
      <c r="F68" s="62"/>
      <c r="G68" s="1"/>
      <c r="I68" s="2"/>
      <c r="J68" s="60"/>
    </row>
    <row r="69" spans="5:10" x14ac:dyDescent="0.2">
      <c r="E69" s="8"/>
      <c r="F69" s="62"/>
      <c r="G69" s="1"/>
      <c r="I69" s="2"/>
      <c r="J69" s="60"/>
    </row>
    <row r="81" spans="3:3" x14ac:dyDescent="0.2">
      <c r="C81" s="11"/>
    </row>
  </sheetData>
  <mergeCells count="9">
    <mergeCell ref="B12:B16"/>
    <mergeCell ref="A1:J5"/>
    <mergeCell ref="A6:A9"/>
    <mergeCell ref="E8:F8"/>
    <mergeCell ref="C6:D8"/>
    <mergeCell ref="G8:H8"/>
    <mergeCell ref="E6:H7"/>
    <mergeCell ref="I6:J8"/>
    <mergeCell ref="B6:B9"/>
  </mergeCells>
  <pageMargins left="0.7" right="0.7" top="0.75" bottom="0.75" header="0.3" footer="0.3"/>
  <pageSetup paperSize="9" scale="55" fitToHeight="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BRECHAS EQUIPO</vt:lpstr>
      <vt:lpstr>ACTIV. DES. PROFESIONAL</vt:lpstr>
      <vt:lpstr>PLAN DE CAPACITACIÓN REGULAR</vt:lpstr>
      <vt:lpstr>CRONOGR. CAPACIT. REGULAR</vt:lpstr>
      <vt:lpstr>PRESUPUESTO EJECUCIÓN</vt:lpstr>
      <vt:lpstr>Hoja1</vt:lpstr>
    </vt:vector>
  </TitlesOfParts>
  <Company>UTSA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UTSA</dc:creator>
  <cp:lastModifiedBy>Carolina Garcia Ramirez</cp:lastModifiedBy>
  <cp:lastPrinted>2016-07-04T19:47:40Z</cp:lastPrinted>
  <dcterms:created xsi:type="dcterms:W3CDTF">1999-05-26T15:06:52Z</dcterms:created>
  <dcterms:modified xsi:type="dcterms:W3CDTF">2016-10-05T18:56:55Z</dcterms:modified>
</cp:coreProperties>
</file>