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490" windowHeight="7230" tabRatio="938" firstSheet="3" activeTab="4"/>
  </bookViews>
  <sheets>
    <sheet name="BRECHAS EQUIPO" sheetId="23" r:id="rId1"/>
    <sheet name="ACTIV. DES. PROFESIONAL" sheetId="24" r:id="rId2"/>
    <sheet name="PLAN DE CAPACITACIÓN REGULAR" sheetId="25" r:id="rId3"/>
    <sheet name="CRONOGR. CAPACIT. REGULAR" sheetId="26" r:id="rId4"/>
    <sheet name="PRESUPUESTO EJECUCIÓN" sheetId="21" r:id="rId5"/>
    <sheet name="Memoria Calculo IAS Acumuladas" sheetId="29" r:id="rId6"/>
    <sheet name="Memoría de calculo RRHH y provi" sheetId="27" r:id="rId7"/>
    <sheet name="Memoría de calculo Operación " sheetId="28" r:id="rId8"/>
  </sheets>
  <definedNames>
    <definedName name="_xlnm._FilterDatabase" localSheetId="2" hidden="1">'PLAN DE CAPACITACIÓN REGULAR'!$A$2:$V$39</definedName>
    <definedName name="_xlnm.Print_Area" localSheetId="4">'PRESUPUESTO EJECUCIÓN'!$A$1:$F$59</definedName>
  </definedNames>
  <calcPr calcId="145621" concurrentCalc="0"/>
  <fileRecoveryPr autoRecover="0"/>
</workbook>
</file>

<file path=xl/calcChain.xml><?xml version="1.0" encoding="utf-8"?>
<calcChain xmlns="http://schemas.openxmlformats.org/spreadsheetml/2006/main">
  <c r="I75" i="21" l="1"/>
  <c r="J75" i="21"/>
  <c r="J74" i="21"/>
  <c r="I72" i="21"/>
  <c r="D55" i="21"/>
  <c r="E55" i="21"/>
  <c r="F55" i="21"/>
  <c r="C55" i="21"/>
  <c r="D54" i="21"/>
  <c r="E54" i="21"/>
  <c r="F54" i="21"/>
  <c r="C54" i="21"/>
  <c r="D48" i="21"/>
  <c r="E48" i="21"/>
  <c r="F48" i="21"/>
  <c r="D47" i="21"/>
  <c r="E47" i="21"/>
  <c r="F47" i="21"/>
  <c r="F31" i="21"/>
  <c r="F28" i="21"/>
  <c r="C48" i="21"/>
  <c r="C47" i="21"/>
  <c r="D6" i="27"/>
  <c r="L6" i="27"/>
  <c r="D19" i="21"/>
  <c r="D11" i="21"/>
  <c r="D22" i="21"/>
  <c r="D26" i="21"/>
  <c r="D29" i="21"/>
  <c r="D31" i="21"/>
  <c r="D32" i="21"/>
  <c r="D46" i="21"/>
  <c r="D49" i="21"/>
  <c r="D52" i="21"/>
  <c r="E11" i="21"/>
  <c r="E22" i="21"/>
  <c r="E26" i="21"/>
  <c r="E29" i="21"/>
  <c r="E31" i="21"/>
  <c r="E40" i="21"/>
  <c r="E32" i="21"/>
  <c r="E46" i="21"/>
  <c r="E49" i="21"/>
  <c r="E52" i="21"/>
  <c r="F12" i="21"/>
  <c r="F13" i="21"/>
  <c r="F14" i="21"/>
  <c r="F16" i="21"/>
  <c r="F17" i="21"/>
  <c r="F19" i="21"/>
  <c r="F20" i="21"/>
  <c r="F21" i="21"/>
  <c r="F11" i="21"/>
  <c r="F23" i="21"/>
  <c r="F24" i="21"/>
  <c r="F25" i="21"/>
  <c r="F22" i="21"/>
  <c r="F27" i="21"/>
  <c r="F26" i="21"/>
  <c r="F30" i="21"/>
  <c r="F29" i="21"/>
  <c r="F33" i="21"/>
  <c r="F34" i="21"/>
  <c r="F36" i="21"/>
  <c r="F37" i="21"/>
  <c r="F38" i="21"/>
  <c r="F39" i="21"/>
  <c r="C40" i="21"/>
  <c r="F40" i="21"/>
  <c r="F41" i="21"/>
  <c r="F42" i="21"/>
  <c r="F43" i="21"/>
  <c r="F44" i="21"/>
  <c r="F45" i="21"/>
  <c r="F32" i="21"/>
  <c r="F46" i="21"/>
  <c r="F50" i="21"/>
  <c r="C11" i="21"/>
  <c r="C22" i="21"/>
  <c r="C26" i="21"/>
  <c r="C29" i="21"/>
  <c r="C31" i="21"/>
  <c r="C32" i="21"/>
  <c r="C46" i="21"/>
  <c r="C51" i="21"/>
  <c r="F51" i="21"/>
  <c r="F49" i="21"/>
  <c r="F52" i="21"/>
  <c r="D57" i="21"/>
  <c r="C49" i="21"/>
  <c r="C52" i="21"/>
  <c r="C57" i="21"/>
  <c r="E83" i="28"/>
  <c r="E85" i="28"/>
  <c r="C16" i="28"/>
  <c r="C23" i="28"/>
  <c r="C15" i="28"/>
  <c r="C8" i="28"/>
  <c r="C19" i="28"/>
  <c r="C10" i="28"/>
  <c r="C6" i="28"/>
  <c r="C25" i="28"/>
  <c r="C22" i="28"/>
  <c r="C20" i="28"/>
  <c r="C4" i="28"/>
  <c r="C12" i="28"/>
  <c r="C5" i="28"/>
  <c r="C3" i="28"/>
  <c r="D7" i="27"/>
  <c r="L7" i="27"/>
  <c r="D8" i="27"/>
  <c r="L8" i="27"/>
  <c r="D9" i="27"/>
  <c r="L9" i="27"/>
  <c r="D10" i="27"/>
  <c r="L10" i="27"/>
  <c r="D11" i="27"/>
  <c r="L11" i="27"/>
  <c r="D12" i="27"/>
  <c r="L12" i="27"/>
  <c r="D13" i="27"/>
  <c r="D14" i="27"/>
  <c r="L14" i="27"/>
  <c r="C28" i="21"/>
  <c r="K15" i="27"/>
  <c r="H6" i="24"/>
  <c r="H7" i="24"/>
  <c r="H8" i="24"/>
  <c r="H5" i="24"/>
  <c r="H4" i="24"/>
  <c r="H3" i="24"/>
  <c r="C82" i="28"/>
  <c r="C72" i="28"/>
  <c r="C73" i="28"/>
  <c r="C74" i="28"/>
  <c r="C75" i="28"/>
  <c r="C76" i="28"/>
  <c r="C77" i="28"/>
  <c r="C78" i="28"/>
  <c r="C71" i="28"/>
  <c r="C56" i="28"/>
  <c r="B55" i="28"/>
  <c r="C55" i="28"/>
  <c r="C44" i="28"/>
  <c r="C45" i="28"/>
  <c r="C46" i="28"/>
  <c r="C47" i="28"/>
  <c r="C48" i="28"/>
  <c r="C43" i="28"/>
  <c r="C61" i="28"/>
  <c r="D85" i="28"/>
  <c r="C85" i="28"/>
  <c r="B85" i="28"/>
  <c r="D16" i="29"/>
  <c r="J7" i="27"/>
  <c r="J8" i="27"/>
  <c r="J9" i="27"/>
  <c r="J10" i="27"/>
  <c r="J11" i="27"/>
  <c r="J12" i="27"/>
  <c r="J13" i="27"/>
  <c r="J14" i="27"/>
  <c r="J6" i="27"/>
  <c r="C68" i="28"/>
  <c r="D68" i="28"/>
  <c r="C92" i="28"/>
  <c r="D92" i="28"/>
  <c r="B92" i="28"/>
  <c r="J15" i="27"/>
  <c r="B79" i="28"/>
  <c r="C79" i="28"/>
  <c r="R19" i="25"/>
  <c r="B68" i="28"/>
  <c r="D63" i="28"/>
  <c r="B63" i="28"/>
  <c r="C63" i="28"/>
  <c r="B58" i="28"/>
  <c r="C58" i="28"/>
  <c r="C52" i="28"/>
  <c r="B52" i="28"/>
  <c r="H14" i="24"/>
  <c r="Q8" i="25"/>
  <c r="Q7" i="25"/>
  <c r="Q6" i="25"/>
  <c r="Q5" i="25"/>
  <c r="Q4" i="25"/>
  <c r="Q3" i="25"/>
  <c r="C32" i="28"/>
  <c r="C33" i="28"/>
  <c r="C34" i="28"/>
  <c r="C35" i="28"/>
  <c r="C36" i="28"/>
  <c r="C37" i="28"/>
  <c r="C38" i="28"/>
  <c r="C31" i="28"/>
  <c r="B40" i="28"/>
  <c r="C7" i="28"/>
  <c r="C9" i="28"/>
  <c r="C11" i="28"/>
  <c r="C13" i="28"/>
  <c r="C14" i="28"/>
  <c r="C17" i="28"/>
  <c r="C18" i="28"/>
  <c r="C21" i="28"/>
  <c r="C24" i="28"/>
  <c r="C26" i="28"/>
  <c r="C27" i="28"/>
  <c r="B28" i="28"/>
  <c r="G13" i="27"/>
  <c r="D15" i="27"/>
  <c r="H15" i="27"/>
  <c r="E15" i="27"/>
  <c r="G15" i="27"/>
  <c r="L13" i="27"/>
  <c r="L15" i="27"/>
  <c r="C40" i="28"/>
  <c r="C28" i="28"/>
  <c r="F16" i="29"/>
  <c r="H16" i="29"/>
  <c r="J16" i="29"/>
  <c r="L16" i="29"/>
  <c r="E58" i="21"/>
</calcChain>
</file>

<file path=xl/comments1.xml><?xml version="1.0" encoding="utf-8"?>
<comments xmlns="http://schemas.openxmlformats.org/spreadsheetml/2006/main">
  <authors>
    <author>claudia rodriguez</author>
    <author>Carolina Garcia Ramirez</author>
    <author>Rodrigo Uribe</author>
    <author>Claudia Rodriguez Zurita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Memoria de calculo de RRHH y prov indica $ 104.686..303.
corregido.</t>
        </r>
      </text>
    </comment>
    <comment ref="F11" authorId="1">
      <text>
        <r>
          <rPr>
            <b/>
            <sz val="9"/>
            <color indexed="81"/>
            <rFont val="Tahoma"/>
            <family val="2"/>
          </rPr>
          <t>Carolina Garcia Ramirez:</t>
        </r>
        <r>
          <rPr>
            <sz val="9"/>
            <color indexed="81"/>
            <rFont val="Tahoma"/>
            <family val="2"/>
          </rPr>
          <t xml:space="preserve">
Revisar comentarios en memoria de calculo RRHH y provi
Nontos deben corresponder a: Fijo *12 + Asignaciones + Costo Empresa.
corregido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memoria de calculo dice 7.200.000
</t>
        </r>
        <r>
          <rPr>
            <b/>
            <sz val="9"/>
            <color indexed="81"/>
            <rFont val="Tahoma"/>
            <family val="2"/>
          </rPr>
          <t>Carolina Garcia</t>
        </r>
        <r>
          <rPr>
            <sz val="9"/>
            <color indexed="81"/>
            <rFont val="Tahoma"/>
            <family val="2"/>
          </rPr>
          <t xml:space="preserve">
Deacuerdo se debe corregir
corregido.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 xml:space="preserve">claudia rodriguez:
IAS AÑO 1: 8.900.000
IAS AÑO 2:7.700.000
TOTAL $16.600.000
Carolina Garcia
</t>
        </r>
        <r>
          <rPr>
            <sz val="9"/>
            <color indexed="81"/>
            <rFont val="Tahoma"/>
            <family val="2"/>
          </rPr>
          <t>No tengo datos de la rendición año 1 por este concepto.De todas formas estoy de acuerdo se debe corregir, en el caso que los datos esten errados.
Corregido.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dicho calculo es valido?
Ver nota en memoria de calculo.ok</t>
        </r>
      </text>
    </comment>
    <comment ref="C39" authorId="1">
      <text>
        <r>
          <rPr>
            <b/>
            <sz val="9"/>
            <color indexed="81"/>
            <rFont val="Tahoma"/>
            <family val="2"/>
          </rPr>
          <t>Carolina Garcia Ramirez:</t>
        </r>
        <r>
          <rPr>
            <sz val="9"/>
            <color indexed="81"/>
            <rFont val="Tahoma"/>
            <family val="2"/>
          </rPr>
          <t xml:space="preserve">
al Igual que el año pasado Sercotec nivel Central subsidiara para este año el costo por licencias de Neoserra equivalente  a $ 1,600,000  monto que debeera ser reitimizado al Item de Capacitación especializada (ej. Clinica juridica, tributaria entre otras que se detecten como brechas para los clientes del Centro)
corregido re asignado a capacitacion</t>
        </r>
      </text>
    </comment>
    <comment ref="D40" authorId="2">
      <text>
        <r>
          <rPr>
            <b/>
            <sz val="9"/>
            <color indexed="81"/>
            <rFont val="Tahoma"/>
            <family val="2"/>
          </rPr>
          <t>Rodrigo Uribe:</t>
        </r>
        <r>
          <rPr>
            <sz val="9"/>
            <color indexed="81"/>
            <rFont val="Tahoma"/>
            <family val="2"/>
          </rPr>
          <t xml:space="preserve"> 
$6.188.320 Doctores UCM.(4 Estudios de Mercado)
$ 3.000.000 Estudiantes en Practica.
$ 4.705.840 Escuela de Mujeres1
$ 4.705.840 Escuela de mujeres 2
$ 1.600.000 Capacitación Transferencia Tecnologica
$ 1.400.000 Capacitacion Patentes.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lo montos de capacitacion deben coincidir con lamemoria de caculo de operación.ok</t>
        </r>
      </text>
    </comment>
    <comment ref="G40" authorId="3">
      <text>
        <r>
          <rPr>
            <b/>
            <sz val="9"/>
            <color indexed="81"/>
            <rFont val="Tahoma"/>
            <family val="2"/>
          </rPr>
          <t>Claudia Rodriguez Zurita:</t>
        </r>
        <r>
          <rPr>
            <sz val="9"/>
            <color indexed="81"/>
            <rFont val="Tahoma"/>
            <family val="2"/>
          </rPr>
          <t xml:space="preserve">
4,000,000 RRHH
2.780.000 Clientes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AÑO 2 72,59%
Carolina Garcia
% de aporte SCT (RRHH y Operación) debe ser igual o inferior al del acuerdo vigente equivalente a 83,63%
corregido
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16,82%
AÑO 2 13,70%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no se reflejan las ias acumuladas.</t>
        </r>
      </text>
    </comment>
  </commentList>
</comments>
</file>

<file path=xl/comments2.xml><?xml version="1.0" encoding="utf-8"?>
<comments xmlns="http://schemas.openxmlformats.org/spreadsheetml/2006/main">
  <authors>
    <author>claudia rodriguez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año 1 IAS 8.900.000</t>
        </r>
      </text>
    </comment>
  </commentList>
</comments>
</file>

<file path=xl/comments3.xml><?xml version="1.0" encoding="utf-8"?>
<comments xmlns="http://schemas.openxmlformats.org/spreadsheetml/2006/main">
  <authors>
    <author>Claudia Rodriguez Zurita</author>
    <author>claudia rodriguez</author>
    <author>Carolina Garcia Ramirez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Claudia Rodriguez Zurita:</t>
        </r>
        <r>
          <rPr>
            <sz val="9"/>
            <color indexed="81"/>
            <rFont val="Tahoma"/>
            <family val="2"/>
          </rPr>
          <t xml:space="preserve">
costo empresa lo asume el operador.</t>
        </r>
      </text>
    </comment>
    <comment ref="E6" authorId="1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Corregido
</t>
        </r>
        <r>
          <rPr>
            <b/>
            <sz val="9"/>
            <color indexed="81"/>
            <rFont val="Tahoma"/>
            <family val="2"/>
          </rPr>
          <t>Carolina Garcia</t>
        </r>
        <r>
          <rPr>
            <sz val="9"/>
            <color indexed="81"/>
            <rFont val="Tahoma"/>
            <family val="2"/>
          </rPr>
          <t xml:space="preserve">
Debe corresponder a la ultima remuneración; según PPTTO anterior la remuneracón de Director $ 2,800,000</t>
        </r>
      </text>
    </comment>
    <comment ref="K6" authorId="1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tope 90 uf . ok</t>
        </r>
      </text>
    </comment>
    <comment ref="E7" authorId="2">
      <text>
        <r>
          <rPr>
            <b/>
            <sz val="9"/>
            <color indexed="81"/>
            <rFont val="Tahoma"/>
            <family val="2"/>
          </rPr>
          <t>Carolina Garcia Ramirez:</t>
        </r>
        <r>
          <rPr>
            <sz val="9"/>
            <color indexed="81"/>
            <rFont val="Tahoma"/>
            <family val="2"/>
          </rPr>
          <t xml:space="preserve">
Debe corresponder a la ultima remuneración; según PPTTO anterior la remuneracón de Seniorr $ 2,000,000
corregido</t>
        </r>
      </text>
    </comment>
    <comment ref="E10" authorId="2">
      <text>
        <r>
          <rPr>
            <b/>
            <sz val="9"/>
            <color indexed="81"/>
            <rFont val="Tahoma"/>
            <family val="2"/>
          </rPr>
          <t>Carolina Garcia Ramirez:</t>
        </r>
        <r>
          <rPr>
            <sz val="9"/>
            <color indexed="81"/>
            <rFont val="Tahoma"/>
            <family val="2"/>
          </rPr>
          <t xml:space="preserve">
Debe corresponder a la ultima remuneración; según PPTTO anterior la remuneracón de Junior $ 1,500,000 corregido</t>
        </r>
      </text>
    </comment>
    <comment ref="E13" authorId="2">
      <text>
        <r>
          <rPr>
            <b/>
            <sz val="9"/>
            <color indexed="81"/>
            <rFont val="Tahoma"/>
            <family val="2"/>
          </rPr>
          <t>Carolina Garcia Ramirez:</t>
        </r>
        <r>
          <rPr>
            <sz val="9"/>
            <color indexed="81"/>
            <rFont val="Tahoma"/>
            <family val="2"/>
          </rPr>
          <t xml:space="preserve">
Debe corresponder a la ultima remuneración; según PPTTO anterior la remuneracón de A Ejecutivo $ 700,000. corregido</t>
        </r>
      </text>
    </comment>
    <comment ref="E14" authorId="2">
      <text>
        <r>
          <rPr>
            <b/>
            <sz val="9"/>
            <color indexed="81"/>
            <rFont val="Tahoma"/>
            <family val="2"/>
          </rPr>
          <t>Carolina Garcia Ramirez:</t>
        </r>
        <r>
          <rPr>
            <sz val="9"/>
            <color indexed="81"/>
            <rFont val="Tahoma"/>
            <family val="2"/>
          </rPr>
          <t xml:space="preserve">
Debe corresponder a la ultima remuneración; según PPTTO anterior la remuneracón de A Administrativa $ 700,000 coregido</t>
        </r>
      </text>
    </comment>
    <comment ref="E15" authorId="1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mal calculado el sueldo mensual 
D/12</t>
        </r>
      </text>
    </comment>
    <comment ref="J15" authorId="1">
      <text>
        <r>
          <rPr>
            <b/>
            <sz val="9"/>
            <color indexed="81"/>
            <rFont val="Tahoma"/>
            <family val="2"/>
          </rPr>
          <t>claudia rodriguez:
consulta:</t>
        </r>
        <r>
          <rPr>
            <sz val="9"/>
            <color indexed="81"/>
            <rFont val="Tahoma"/>
            <family val="2"/>
          </rPr>
          <t xml:space="preserve">
esta bien dicho calculo? No debería ser:
Remuneracion /30*22
</t>
        </r>
        <r>
          <rPr>
            <b/>
            <sz val="9"/>
            <color indexed="81"/>
            <rFont val="Tahoma"/>
            <family val="2"/>
          </rPr>
          <t>Carolina Garcia</t>
        </r>
        <r>
          <rPr>
            <sz val="9"/>
            <color indexed="81"/>
            <rFont val="Tahoma"/>
            <family val="2"/>
          </rPr>
          <t xml:space="preserve">
es otra forma de calculo, lo importante que la variación no es significativa.</t>
        </r>
      </text>
    </comment>
    <comment ref="K15" authorId="1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este monto no se refleja en ppto ejecucion.
Adicionalmmte esta mal calculado yaa que el sueldo mensual esta incorrecto.</t>
        </r>
      </text>
    </comment>
    <comment ref="L15" authorId="1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no se ajusta al valo que indica ppto de ejecucion
ppto ejecucion dice 
sct 86.625.000
operador absorve costo empresa por $
5.035.303 
total $91.660.303.
corregido</t>
        </r>
      </text>
    </comment>
  </commentList>
</comments>
</file>

<file path=xl/comments4.xml><?xml version="1.0" encoding="utf-8"?>
<comments xmlns="http://schemas.openxmlformats.org/spreadsheetml/2006/main">
  <authors>
    <author>claudia rodriguez</author>
  </authors>
  <commentList>
    <comment ref="D63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este aporte no se refleja en el ppto de ejecucion.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este aporte no se refleja en el ppto de ejecución</t>
        </r>
      </text>
    </comment>
    <comment ref="B89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horas minima de charla:  4 horas por charla</t>
        </r>
      </text>
    </comment>
    <comment ref="B91" authorId="0">
      <text>
        <r>
          <rPr>
            <b/>
            <sz val="9"/>
            <color indexed="81"/>
            <rFont val="Tahoma"/>
            <family val="2"/>
          </rPr>
          <t>claudia rodriguez:</t>
        </r>
        <r>
          <rPr>
            <sz val="9"/>
            <color indexed="81"/>
            <rFont val="Tahoma"/>
            <family val="2"/>
          </rPr>
          <t xml:space="preserve">
cantidad minima de horas son 8 horas por seminario anexo 1 bases concurso</t>
        </r>
      </text>
    </comment>
  </commentList>
</comments>
</file>

<file path=xl/sharedStrings.xml><?xml version="1.0" encoding="utf-8"?>
<sst xmlns="http://schemas.openxmlformats.org/spreadsheetml/2006/main" count="1290" uniqueCount="405">
  <si>
    <t>SERCOTEC</t>
  </si>
  <si>
    <t>TOTAL POR CENTRO</t>
  </si>
  <si>
    <t>Aporte propio</t>
  </si>
  <si>
    <t>Pesos Chilenos ($)</t>
  </si>
  <si>
    <t>A.  RECURSOS HUMANOS</t>
  </si>
  <si>
    <t>1) Director</t>
  </si>
  <si>
    <t>2) Asesor Mentor Senior</t>
  </si>
  <si>
    <t>3) Asesor Mentor Senior</t>
  </si>
  <si>
    <t>5) Asesor Mentor Junior</t>
  </si>
  <si>
    <t>Subtotal Operación Proyecto</t>
  </si>
  <si>
    <t>Subtotal RRHH y Operación del Proyecto</t>
  </si>
  <si>
    <t>C.  ADMINISTRACIÓN</t>
  </si>
  <si>
    <t>Subtotal Administración</t>
  </si>
  <si>
    <t>Aporte apalancado de Terceros</t>
  </si>
  <si>
    <t>INDEMNIZACION POR AÑOS DE SERVICIO (IAS)</t>
  </si>
  <si>
    <t>VACACIONES</t>
  </si>
  <si>
    <t xml:space="preserve">Subtotal Recursos Humanos </t>
  </si>
  <si>
    <r>
      <t xml:space="preserve">B.  OPERACIÓN </t>
    </r>
    <r>
      <rPr>
        <sz val="10"/>
        <rFont val="Arial"/>
        <family val="2"/>
      </rPr>
      <t>(Incorporar las filas que sean necesarias en caso de existir valor agregado distinto a las partidas descritas a continuación)</t>
    </r>
  </si>
  <si>
    <t>PARTIDAS PRESUPUESTARIAS</t>
  </si>
  <si>
    <t xml:space="preserve">1) Materiales de Oficina </t>
  </si>
  <si>
    <t xml:space="preserve">3) Publicidad </t>
  </si>
  <si>
    <t>4) Traslados y viáticos</t>
  </si>
  <si>
    <t>5) Arriendos (muebles e inmuebles)</t>
  </si>
  <si>
    <t xml:space="preserve">Aportes Proponente </t>
  </si>
  <si>
    <t>Valor Agregado (Incorporar las filas que sean necesarias, sólo con cargo a aportes del proponente)</t>
  </si>
  <si>
    <t>0$</t>
  </si>
  <si>
    <r>
      <rPr>
        <b/>
        <sz val="20"/>
        <rFont val="Arial"/>
        <family val="2"/>
      </rPr>
      <t>PRESUPUESTO EJECUCIÓN ANUAL DEL CENTRO DE DESARROLLO DE NEGOCIOS</t>
    </r>
    <r>
      <rPr>
        <b/>
        <sz val="10"/>
        <rFont val="Arial"/>
        <family val="2"/>
      </rPr>
      <t xml:space="preserve">
</t>
    </r>
    <r>
      <rPr>
        <b/>
        <sz val="12"/>
        <rFont val="Arial"/>
        <family val="2"/>
      </rPr>
      <t>(Montos en pesos chilenos. Recuerde considerar el tamaño del centro al que postula)</t>
    </r>
  </si>
  <si>
    <t>HONORARIOS Y SERVICIOS PROFESIONALES</t>
  </si>
  <si>
    <t xml:space="preserve">2) Servicios Básicos -Generales (Energía, Agua, Internet, Telefonía fija y movil, TV Cable ) </t>
  </si>
  <si>
    <t>6) Licencias (Licencias Sistema de gestión, otras liciencias necesarias para la operación)</t>
  </si>
  <si>
    <t>8) Capacitación (Capacitación y entrenamiento para el Recurso Humano del CDN)</t>
  </si>
  <si>
    <t>7) Capacitación (Capacitación y entrenamiento para los clientes del CDN)</t>
  </si>
  <si>
    <t>Se consideran todos los Honorarios y servicios profesionales referidos a la estructura basica de recursos humanos de un CDN.
Valor Agregado (Incorporar las filas que sean necesarias, sólo con cargo a aportes del proponente)</t>
  </si>
  <si>
    <t>2) Comisión de administración (A+B)*10% (solo de Sercotec)</t>
  </si>
  <si>
    <t>REMUNERACIONES (considerar valor bruto mas el costo empresa)</t>
  </si>
  <si>
    <t>10) Indemnización por años de Servicio (Considerar la provisión de estos gastos)</t>
  </si>
  <si>
    <t>9) Asesores especialistas (Horas hombre sólo con cargo a aportes del proponente)</t>
  </si>
  <si>
    <t>CENTRO</t>
  </si>
  <si>
    <t>DETECTAR BRECHAS (SOLO LAS RELACIONADAS A LA GESTIÓN DEL CENTRO EN EL TERRITORIO)</t>
  </si>
  <si>
    <t>NOMBRE INTEGRANTE DEL EQUIPO</t>
  </si>
  <si>
    <t>CARGO</t>
  </si>
  <si>
    <t>BRECHAS INDIVIDUALES DETECTADAS (solo las individuales)</t>
  </si>
  <si>
    <t>Director</t>
  </si>
  <si>
    <t>Asesor Senior 1</t>
  </si>
  <si>
    <t>Asesor Senior 2</t>
  </si>
  <si>
    <t>Asesor Senior 3</t>
  </si>
  <si>
    <t>Asesor Junior 1</t>
  </si>
  <si>
    <t>Asesor Junior 2</t>
  </si>
  <si>
    <t>Asesor Junior 3</t>
  </si>
  <si>
    <t>Asistente Ejecutivo</t>
  </si>
  <si>
    <t>Asistente Administrativo</t>
  </si>
  <si>
    <t>Marque con X; y defina los meses, según la duración del Acuerdo de Desempeño Anual del centro.</t>
  </si>
  <si>
    <t>N°</t>
  </si>
  <si>
    <t>NOMBRE DE LA ACTIVIDAD DE DESARROLLO PROFESIONAL</t>
  </si>
  <si>
    <t>DESCRIPCIÓN DE LA ACTIVIDAD</t>
  </si>
  <si>
    <t>¿CÓMO SE VINCULA A LOS SERVICIOS QUE BRINDA EL CENTRO, O A LAS BRECHAS DETECTADAS?</t>
  </si>
  <si>
    <t>¿QUIÉN PARTICIPARÁ?
Identifique quien participará, ya sea uno o más integrantes del equipo. Favor nombrar, e identificar el cargo.</t>
  </si>
  <si>
    <t>DURACIÓN ESTIMADA DE LA ACTIVIDAD, EN HORAS</t>
  </si>
  <si>
    <t>ORIGEN DE LOS RECURSOS
(PRESUPUESTO SERCOTEC/PRESUPUESTO OPERADOR/APORTE DE TERCEROS/GESTIÓN DEL DIRECTOR/OTRO especifique).</t>
  </si>
  <si>
    <t>COSTO O VALOR ASOCIADO A LA ACTIVIDAD</t>
  </si>
  <si>
    <t>CALENDARIO DE DESARROLLO PROFESIONAL:
OBSERVACIONES AL CALENDARIO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</si>
  <si>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</si>
  <si>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</si>
  <si>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</si>
  <si>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</si>
  <si>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</si>
  <si>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</si>
  <si>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</si>
  <si>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</si>
  <si>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</si>
  <si>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</si>
  <si>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</si>
  <si>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</si>
  <si>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Nombre del evento</t>
  </si>
  <si>
    <t>Breve descripción del evento</t>
  </si>
  <si>
    <r>
      <t xml:space="preserve">Periodicidad
</t>
    </r>
    <r>
      <rPr>
        <b/>
        <sz val="8"/>
        <color theme="1"/>
        <rFont val="Calibri"/>
        <family val="2"/>
        <scheme val="minor"/>
      </rPr>
      <t>(referido a si será permanente o esporádica. Se excluyen los eventos extraordinarios, que pudiesen ocurrir durante la operación)</t>
    </r>
  </si>
  <si>
    <t>Tipo de evento (marque con X)</t>
  </si>
  <si>
    <t>Indique quien será el relator (asesor del centro, relator externo, otro)</t>
  </si>
  <si>
    <t>¿Cómo se financia este relator?</t>
  </si>
  <si>
    <t>Enfocada a clientes nivel
(marque con X)</t>
  </si>
  <si>
    <t>N° de participantes proyectado</t>
  </si>
  <si>
    <t>Costo promedio de la actividad</t>
  </si>
  <si>
    <t>Taller</t>
  </si>
  <si>
    <t>Charla</t>
  </si>
  <si>
    <t>Seminario</t>
  </si>
  <si>
    <t>Recursos Sercotec
(marque con X)</t>
  </si>
  <si>
    <t>Recursos operador o socio colaborador (marque con X)</t>
  </si>
  <si>
    <t>Otro (indique)</t>
  </si>
  <si>
    <t>N1</t>
  </si>
  <si>
    <t>N2</t>
  </si>
  <si>
    <t>N3</t>
  </si>
  <si>
    <t>Otro (ejemplo: abierto a todo público)</t>
  </si>
  <si>
    <t>BRECHAS GRUPALES TRANSVERSALES
(necesarias abordar con todo el equipo)</t>
  </si>
  <si>
    <t>REGIÓN</t>
  </si>
  <si>
    <t>FECHA (día-mes)</t>
  </si>
  <si>
    <t xml:space="preserve">HORA DE INICIO (hh.mm)  </t>
  </si>
  <si>
    <t>COMUNA</t>
  </si>
  <si>
    <t>NOMBRE ACTIVIDAD (Máximo 32 caracteres con espacios)</t>
  </si>
  <si>
    <t>DESCRIPCIÓN ACTIVIDAD (Explicar en qué consistirá de forma clara y precisa. Referencia: 300 caracteres)</t>
  </si>
  <si>
    <t>LUGAR 
(dirección completa, calle, número)</t>
  </si>
  <si>
    <t>ADJUNTA MATERIAL GRÁFICO DE DIFUSIÓN 
(Sí - No)</t>
  </si>
  <si>
    <t>¿QUÉ INCLUYE ESTE COSTO?
Describa en detalle.</t>
  </si>
  <si>
    <t>¿Qué Institución proveerá el servicio?</t>
  </si>
  <si>
    <t>Especifique los gastos asociados a cada actividad, en detalle</t>
  </si>
  <si>
    <t>¿QUÉ INSTITUCIÓN PROVEERÁ ESTE SERVICIO TENTATIVAMENTE?</t>
  </si>
  <si>
    <t>Observaciones</t>
  </si>
  <si>
    <t xml:space="preserve">Año 2 </t>
  </si>
  <si>
    <t>Año 1</t>
  </si>
  <si>
    <t>Año 3</t>
  </si>
  <si>
    <t>Año 4</t>
  </si>
  <si>
    <t>Año 5</t>
  </si>
  <si>
    <t>11) Indemnizacion por años de servicio Acumulado (Monto provisionado acumulado que debe estar en cuenta corriente operador)</t>
  </si>
  <si>
    <t>12) Vacaciones (Considerar la provisión de estos gastos)</t>
  </si>
  <si>
    <t xml:space="preserve">2) Servicios Básicos -Generales (Apoyo servicios adminsitrativos y otros) </t>
  </si>
  <si>
    <t>10) Reparaciones -Mantención</t>
  </si>
  <si>
    <t>11) Comisiones e Impuestos</t>
  </si>
  <si>
    <t>1) Garantías (Prima, comisiones e impuestos de garantias vinculadas a la formalización con Sercotec)</t>
  </si>
  <si>
    <t>4) Asesor Mentor Senior</t>
  </si>
  <si>
    <t>6) Asesor Mentor Junior</t>
  </si>
  <si>
    <t>7) Asesor Mentor Junior</t>
  </si>
  <si>
    <t>8) Asistente Ejecutivo</t>
  </si>
  <si>
    <t>9) Asistente Administrativo</t>
  </si>
  <si>
    <t>Subtotal RRHH, Operación del Proyecto e IAS Acumuladas</t>
  </si>
  <si>
    <t>E.  TOTALES</t>
  </si>
  <si>
    <t>D.  TOTALES PRESUPUESTO RENOVACIÓN</t>
  </si>
  <si>
    <t>Cargo</t>
  </si>
  <si>
    <t>Nombre</t>
  </si>
  <si>
    <t>Provisión</t>
  </si>
  <si>
    <t>Gasto</t>
  </si>
  <si>
    <t>PROVISIONES ACUMULADAS INDEMNIZACIÓN AÑOS DE SERVICIO</t>
  </si>
  <si>
    <t>ALIMENTACION</t>
  </si>
  <si>
    <t>Redistribución mensual</t>
  </si>
  <si>
    <t>Redistribución Anual</t>
  </si>
  <si>
    <t>Asignaciones (alimentación, locomoción, otro)</t>
  </si>
  <si>
    <t>Costo Empresa (Seguro cesantia, Mutual, SIS, otro)</t>
  </si>
  <si>
    <t>Aguinaldo</t>
  </si>
  <si>
    <t>Provisiones</t>
  </si>
  <si>
    <t>Vacaciones</t>
  </si>
  <si>
    <t>Años de Servicios</t>
  </si>
  <si>
    <t>Costo Anual RRHH</t>
  </si>
  <si>
    <t>Totales</t>
  </si>
  <si>
    <t>Fijo</t>
  </si>
  <si>
    <t>Variable (Bono)</t>
  </si>
  <si>
    <t>Materiales de oficina</t>
  </si>
  <si>
    <t>Valor mensual</t>
  </si>
  <si>
    <t>Valor total SCT</t>
  </si>
  <si>
    <t>Total Materiales de uso y consumo</t>
  </si>
  <si>
    <t>Valor anual SCT</t>
  </si>
  <si>
    <t>Total Gastos Generales</t>
  </si>
  <si>
    <t>Publicidad</t>
  </si>
  <si>
    <t>Total Publicidad</t>
  </si>
  <si>
    <t>Arriendo</t>
  </si>
  <si>
    <t>Total arriendos</t>
  </si>
  <si>
    <t>Total Licencias</t>
  </si>
  <si>
    <t>Capacitación y Entrenamiento</t>
  </si>
  <si>
    <t>Total capacitación</t>
  </si>
  <si>
    <t>Tipo capacitación</t>
  </si>
  <si>
    <t>HORAS</t>
  </si>
  <si>
    <t>Cant eventos ANUAL</t>
  </si>
  <si>
    <t>Charlas</t>
  </si>
  <si>
    <t>Curso-Taller</t>
  </si>
  <si>
    <t xml:space="preserve">Seminarios </t>
  </si>
  <si>
    <t>Total</t>
  </si>
  <si>
    <t xml:space="preserve">Servicios Básicos y generales (Energía, Agua, Internet, Telefonía fija y movil, TV Cable ) </t>
  </si>
  <si>
    <t>Traslados y Viaticos</t>
  </si>
  <si>
    <t>Total Traslado y Viaticos</t>
  </si>
  <si>
    <t>Licencias  (Licencias Sistema de gestión, otras liciencias necesarias para la operación)</t>
  </si>
  <si>
    <t>Reparaciones -Mantención</t>
  </si>
  <si>
    <t>Total Reparaciones -Mantención</t>
  </si>
  <si>
    <t>Valor total Operador</t>
  </si>
  <si>
    <t>Valor anual Operador</t>
  </si>
  <si>
    <t>Valor Mensual</t>
  </si>
  <si>
    <t>Valor Anual Operador</t>
  </si>
  <si>
    <t>Aportante</t>
  </si>
  <si>
    <t>Total Aporte Operador Valor Agregado</t>
  </si>
  <si>
    <t>Aporte Operador Valr Agregado (Incorporar las filas que sean necesarias, sólo con cargo a aportes del proponente)</t>
  </si>
  <si>
    <t>Rodrigo Uribe Castillo</t>
  </si>
  <si>
    <t>Oscar Belmar Yañez</t>
  </si>
  <si>
    <t>Carolina Parra Hernandez</t>
  </si>
  <si>
    <t>Magaly Ramírez Montecinos</t>
  </si>
  <si>
    <t>Nicolás Cancino Molina</t>
  </si>
  <si>
    <t>AGENDA CENTROS DE DESARROLLO DE NEGOCIOS  2017</t>
  </si>
  <si>
    <t>Archivadores</t>
  </si>
  <si>
    <t>Hojas</t>
  </si>
  <si>
    <t>Carpetas</t>
  </si>
  <si>
    <t>Carpetas Colgantes</t>
  </si>
  <si>
    <t>Visores</t>
  </si>
  <si>
    <t>Fundas</t>
  </si>
  <si>
    <t>Lapices</t>
  </si>
  <si>
    <t>Plumones</t>
  </si>
  <si>
    <t>Toner</t>
  </si>
  <si>
    <t>Destacadores</t>
  </si>
  <si>
    <t>Separadores</t>
  </si>
  <si>
    <t>Pendrives</t>
  </si>
  <si>
    <t>Pegamentos</t>
  </si>
  <si>
    <t>Corchetes</t>
  </si>
  <si>
    <t>Cables PC</t>
  </si>
  <si>
    <t>Timbres</t>
  </si>
  <si>
    <t>Corrector</t>
  </si>
  <si>
    <t>Tacos de apuntes</t>
  </si>
  <si>
    <t>CD</t>
  </si>
  <si>
    <t>Post-it</t>
  </si>
  <si>
    <t>Cuadernos</t>
  </si>
  <si>
    <t>Cinta de embalajes</t>
  </si>
  <si>
    <t>Cinta adhesiva scotch</t>
  </si>
  <si>
    <t>Clip</t>
  </si>
  <si>
    <t>Doble clips</t>
  </si>
  <si>
    <t>CGE</t>
  </si>
  <si>
    <t>NUEVOSUR</t>
  </si>
  <si>
    <t>CELULARES</t>
  </si>
  <si>
    <t>INTERNET</t>
  </si>
  <si>
    <t>TELEFONO</t>
  </si>
  <si>
    <t>VERISURE</t>
  </si>
  <si>
    <t>ASEO</t>
  </si>
  <si>
    <t>OTROS</t>
  </si>
  <si>
    <t>Diseño del negocio a través de la metodología Canvas y aplicando conceptos de Lean Startup</t>
  </si>
  <si>
    <t>Permanente (mensual)</t>
  </si>
  <si>
    <t>X</t>
  </si>
  <si>
    <t>Asesor del Centro</t>
  </si>
  <si>
    <t>CDN</t>
  </si>
  <si>
    <t xml:space="preserve"> Materiales, Coffee Break</t>
  </si>
  <si>
    <t>Conceptos para la evaluación de un negocio, como flujo de caja, capital de trabajo y financiamiento.</t>
  </si>
  <si>
    <t xml:space="preserve">Marketing para mejorar las ventas </t>
  </si>
  <si>
    <t>Estrategias de venta y herramientas para la dinamización comercial del negocio.</t>
  </si>
  <si>
    <t xml:space="preserve">Facturación electrónica </t>
  </si>
  <si>
    <t>Utilización de la plataforma virtual del SII para la emisión de documentos mercantiles.</t>
  </si>
  <si>
    <t>Relator Externo</t>
  </si>
  <si>
    <t>Sistema de compras públicas</t>
  </si>
  <si>
    <t>Marco regulatorio y los actores que intervienen (ChileCompra, MercadoPúblico y Chileproveedores)</t>
  </si>
  <si>
    <t>Esporádico (anual)</t>
  </si>
  <si>
    <t>Relatores Externos</t>
  </si>
  <si>
    <t>Horas profesionales de preparación; Relator; Viajes; Materiales; Salón; Catering.</t>
  </si>
  <si>
    <t xml:space="preserve">Relatores Externos </t>
  </si>
  <si>
    <t>Patentes y permisos para emprender</t>
  </si>
  <si>
    <t>Normativa y organismos involucrados para el funcionamiento de una empresa.</t>
  </si>
  <si>
    <t>Estudios de Mercado</t>
  </si>
  <si>
    <t>Realización y transferencia medológica de investigación de mercado</t>
  </si>
  <si>
    <t>Estudiantes en práctica</t>
  </si>
  <si>
    <t>Horas Estudiantes, Colación y Estadías</t>
  </si>
  <si>
    <t>16 hrs. semanales, 2 estudiantes en práctica</t>
  </si>
  <si>
    <t>Realización de Escuela Empresarial para mujeres, módulos de gestión empresarial</t>
  </si>
  <si>
    <t>Esporádico (Anual)</t>
  </si>
  <si>
    <t>Horas profesionales, colación y traslado relatores (universidad). Materiales; Salón; Catering.</t>
  </si>
  <si>
    <t>15 Hrs</t>
  </si>
  <si>
    <t>Maule</t>
  </si>
  <si>
    <t>Cauquenes</t>
  </si>
  <si>
    <t>Antonio Varas N°206, Cauquenes</t>
  </si>
  <si>
    <t>No</t>
  </si>
  <si>
    <t>Marco regulatorio y los actores que intervienen (ChileCompra, MercadoPúblico y Chileproveedores).</t>
  </si>
  <si>
    <t>Cámara de Comercio e Industrias, Calle Catedral 608, Cauquenes</t>
  </si>
  <si>
    <t>10 o 15 Hrs.</t>
  </si>
  <si>
    <t>11 o 15 Hrs.</t>
  </si>
  <si>
    <t>12 o 15 Hrs.</t>
  </si>
  <si>
    <t>13 o 15 Hrs.</t>
  </si>
  <si>
    <t>Municipalidad de Pelluhue, Samuel Jofré S/N, Curanipe</t>
  </si>
  <si>
    <t>Pelluhue</t>
  </si>
  <si>
    <t>Municipalidad de Chanco, Abdón Fuentealba S/N, Chanco</t>
  </si>
  <si>
    <t>Municipalidad de Empedrado, Bernardo O´Higgins N°422, Empedrado</t>
  </si>
  <si>
    <t>10 Hrs.</t>
  </si>
  <si>
    <t>Gobernación Provincial de Cauquenes</t>
  </si>
  <si>
    <t>9 Hrs.</t>
  </si>
  <si>
    <t>Magaly Ramirez Montecinos</t>
  </si>
  <si>
    <t>Comunicación eficiente de la propuesta de valor</t>
  </si>
  <si>
    <t>Trabajo en equipo - Coaching</t>
  </si>
  <si>
    <t>Marketing Digital-Exportación</t>
  </si>
  <si>
    <t>Base de datos / Gestión Asertiva</t>
  </si>
  <si>
    <t>Base de datos / Modelo de Negocios</t>
  </si>
  <si>
    <t>Se vincula directamente con brecha personal y transversales</t>
  </si>
  <si>
    <t>Nicolás Cancino (Asesor Junior)</t>
  </si>
  <si>
    <t>90 Horas</t>
  </si>
  <si>
    <t>Presupuesto Sercotec</t>
  </si>
  <si>
    <t>Clases Virtuales Presenciales, material de apoyo virtual. Viatico Examen en Santiago, incluye estadía, pasajes y Comida</t>
  </si>
  <si>
    <t>Universidad Adolfo Ibañez</t>
  </si>
  <si>
    <t>Éstas potencian la capacidad de crecimiento, bienestar, equidad y el desarrollo de las sociedades, lo que se conoce como sociedades de la información.</t>
  </si>
  <si>
    <t>90Horas</t>
  </si>
  <si>
    <t>Negocios Digitales</t>
  </si>
  <si>
    <t>Gestión de la Innovación</t>
  </si>
  <si>
    <t xml:space="preserve">Elementos conceptuales referentes a la naturaleza, la tipología y la gestión de los procesos de innovación, entendidos como procesos claves en el desarrollo y la mantención de la capacidad competitiva de las empresas. </t>
  </si>
  <si>
    <t>Conductas del Consumidor</t>
  </si>
  <si>
    <t>Rodrigo Uribe (Director)</t>
  </si>
  <si>
    <t>Para el estudio de comportamiento del consumidor es necesario analizarlo desde distintas disciplinas como la psicología, la biología o la sociología. Esta visión multidisciplinaria permitirá identificar vivencias o experiencias internas de la persona (insights) que pueden resultar claves a la hora de generar valor para los clientes actuales y potenciales.</t>
  </si>
  <si>
    <t>Negociación Comercial</t>
  </si>
  <si>
    <t xml:space="preserve">El curso de negociación comercial pone la mirada en una relación que se sustenta en la confianza, en la relación, en las personas, y de ninguna manera, en el producto o servicio que se ofrece. </t>
  </si>
  <si>
    <t>Motores de Búsqueda e Inversión en Medios Digitales</t>
  </si>
  <si>
    <t>el curso se orienta a entregar herramientas que permitan el diseño, ejecución y evaluación de estrategias de inversión en medios digitales</t>
  </si>
  <si>
    <t>Oscar Belmar (Asesor Senior)</t>
  </si>
  <si>
    <t>Social Media y Marketing de Contenido</t>
  </si>
  <si>
    <t>este curso busca entregar herramientas para enfrentar la comunicación de marketing en  plataformas nuevas de comunicación y así poder utilizarlas para fines de negocios.</t>
  </si>
  <si>
    <t>Negociación-Exportación-Coaching</t>
  </si>
  <si>
    <t>Capacitación Gerencia CDN</t>
  </si>
  <si>
    <t>Todos</t>
  </si>
  <si>
    <t xml:space="preserve">Jornadas Santiago </t>
  </si>
  <si>
    <t>Viatico Jornadas en Santiago, incluye estadía, pasajes y Comida.</t>
  </si>
  <si>
    <t>Manejo clientes conflictivos</t>
  </si>
  <si>
    <t>Herramientas para mejorar gestión de clientes.</t>
  </si>
  <si>
    <t>36 horas</t>
  </si>
  <si>
    <t>Clases Virtuales Presenciales, material de apoyo virtual.</t>
  </si>
  <si>
    <t>80 Horas</t>
  </si>
  <si>
    <t>Periodista Vicerrectoría UCM</t>
  </si>
  <si>
    <t xml:space="preserve">Administración Vicerrectoria UCM </t>
  </si>
  <si>
    <t>10HH semanales, el sera el encargado de llevar el plan de medio del CDN cauquenes. (viajes, entrevistas, publicaciones, ediciones,entre otros).</t>
  </si>
  <si>
    <t>10 hh semanales, trabajo administrativos con temas del CDN, Viaticos, Firmas, Compras, direccionar documentos, cotizar, giros, pagos,entre otros.</t>
  </si>
  <si>
    <t>Medios escritos</t>
  </si>
  <si>
    <t>Radios</t>
  </si>
  <si>
    <t>Audiovisual</t>
  </si>
  <si>
    <t>Televisión</t>
  </si>
  <si>
    <t>Web</t>
  </si>
  <si>
    <t>Marchandising</t>
  </si>
  <si>
    <t>Arriendo Camionetas</t>
  </si>
  <si>
    <t>Viaticos</t>
  </si>
  <si>
    <t>Arriendo Casa</t>
  </si>
  <si>
    <t>Salones</t>
  </si>
  <si>
    <t>Neoserra</t>
  </si>
  <si>
    <t>Escuela fortalecimiento empresarial femenino 1</t>
  </si>
  <si>
    <t>Realizados por Doctores Universidad Católica del Maule</t>
  </si>
  <si>
    <t>Estudios de Mercado (doctores)</t>
  </si>
  <si>
    <t>Doctores</t>
  </si>
  <si>
    <t>Horas Doctores UCM</t>
  </si>
  <si>
    <t>Escuela fortalecimiento empresarial femenino 2</t>
  </si>
  <si>
    <t>Seminarios Patentamientos en Chile</t>
  </si>
  <si>
    <t>Seminarios transferencia Tecnológica</t>
  </si>
  <si>
    <t>Vinculación de la investigación en Universidades con el mundo empresarial</t>
  </si>
  <si>
    <t>Herramientas de planilla excel para mejorar gestión de base de datos.</t>
  </si>
  <si>
    <t>Manejo de datos, Filtros y tablas dinamicas con excel</t>
  </si>
  <si>
    <t>Excel Avanzado</t>
  </si>
  <si>
    <t>Carolina Parra (Asist. Adm)</t>
  </si>
  <si>
    <t>Magaly Ramirez( Asist. Ejec.)</t>
  </si>
  <si>
    <t>40 Horas</t>
  </si>
  <si>
    <t>ClasesPresenciales, material de apoyo virtual. Viatico , incluye estadía, pasajes y Comida</t>
  </si>
  <si>
    <t>Inacap</t>
  </si>
  <si>
    <t>Iluminación</t>
  </si>
  <si>
    <t>Gasfisteria</t>
  </si>
  <si>
    <t>Pintura</t>
  </si>
  <si>
    <t>Sala Capacitación</t>
  </si>
  <si>
    <t>Sala Tecnológica</t>
  </si>
  <si>
    <t>Aire a/c</t>
  </si>
  <si>
    <t xml:space="preserve">Equipos </t>
  </si>
  <si>
    <t>Mobiliario</t>
  </si>
  <si>
    <t>Manejo conflctos</t>
  </si>
  <si>
    <t>Se vincula directamente con brecha personal y transversales: Negociacion</t>
  </si>
  <si>
    <t>Se vincula directamente con brecha personal y transversales:Marketing digital</t>
  </si>
  <si>
    <t>Se vincula directamente con brecha personal y transversales: Marketing digital</t>
  </si>
  <si>
    <t>Se vincula directamente con brecha personal y transversales: Innovacion</t>
  </si>
  <si>
    <t>Se vincula directamente con brecha personal y transversales:Innovacion</t>
  </si>
  <si>
    <t>Se vincula directamente con brecha personal y transversales: Base datos (excel)</t>
  </si>
  <si>
    <t>Jornada de centros, Santiago</t>
  </si>
  <si>
    <t>Capacitacion</t>
  </si>
  <si>
    <t>taller</t>
  </si>
  <si>
    <t>Seminarios</t>
  </si>
  <si>
    <t>nº actividades</t>
  </si>
  <si>
    <t xml:space="preserve">aporte operador y apalancamiento de terceros son no pecuniarios </t>
  </si>
  <si>
    <t>Duración aproximada del evento (hrs)</t>
  </si>
  <si>
    <t>costo empresa asumido por el operador</t>
  </si>
  <si>
    <t>Aliro Marambio</t>
  </si>
  <si>
    <t>Fabiola Loyola</t>
  </si>
  <si>
    <t>Christian Reyes</t>
  </si>
  <si>
    <t>Reinaldo Badilla</t>
  </si>
  <si>
    <t>Cristian Lopez</t>
  </si>
  <si>
    <t>2 )Director</t>
  </si>
  <si>
    <t>3) Dircetor</t>
  </si>
  <si>
    <t>5) Asesor Mentor Senior</t>
  </si>
  <si>
    <t>6) Asesor Mentor Senior</t>
  </si>
  <si>
    <t>7) Asesor Mentor Senior</t>
  </si>
  <si>
    <t>8) Asesor Mentor Junior</t>
  </si>
  <si>
    <t>9) Asesor Mentor Junior</t>
  </si>
  <si>
    <t>10) Asesor Mentor Junior</t>
  </si>
  <si>
    <t>11) Asistente Ejecutivo</t>
  </si>
  <si>
    <t>12) Asistente Administrativo</t>
  </si>
  <si>
    <t>Capacitacion a Clientes (Seminarios, Charlas, Capacitación)</t>
  </si>
  <si>
    <t>Capacitación al equipo de Centro (cursos Adolfo Ibañez)</t>
  </si>
  <si>
    <t>¿Cómo iniciar mi negocio?</t>
  </si>
  <si>
    <t>Plan de negocios I</t>
  </si>
  <si>
    <t>Plan de negocios II</t>
  </si>
  <si>
    <t>Taller teórico – práctico relacionado con  aspectos operacionales y financieros del plan de negocios.</t>
  </si>
  <si>
    <t>Marketing digital</t>
  </si>
  <si>
    <t>4 Estudios</t>
  </si>
  <si>
    <t>conceptos básicos de marketing y revisión del potencial de las estrategias de comercialización gestionadas a través de los medios digitales.</t>
  </si>
  <si>
    <t>Empedrado</t>
  </si>
  <si>
    <t>9 Hrs</t>
  </si>
  <si>
    <t>Innovación - gestión Financiera-Tributaria</t>
  </si>
  <si>
    <t>Valor anual terceros</t>
  </si>
  <si>
    <t>OPERADOR O TERCERO</t>
  </si>
  <si>
    <t>TOTAL CENTRO</t>
  </si>
  <si>
    <t>Octubre</t>
  </si>
  <si>
    <t>Noviembre</t>
  </si>
  <si>
    <t>Diciembre</t>
  </si>
  <si>
    <t>Enero</t>
  </si>
  <si>
    <t>Febrero</t>
  </si>
  <si>
    <t>Marzo</t>
  </si>
  <si>
    <t>Total 6 meses</t>
  </si>
  <si>
    <t>PROYECCIÓN 6 MESES</t>
  </si>
  <si>
    <t xml:space="preserve">ITEM </t>
  </si>
  <si>
    <t>Monto</t>
  </si>
  <si>
    <t>REMUNERACIONES</t>
  </si>
  <si>
    <t>Servicios básicos - Generales</t>
  </si>
  <si>
    <t>Traslados y viáticos</t>
  </si>
  <si>
    <t>Arriendos (muebles e inmuebles)</t>
  </si>
  <si>
    <t>Garantías</t>
  </si>
  <si>
    <t>Comisiones e impuestos (10% operación y RRHH)</t>
  </si>
  <si>
    <t>Total presupuesto ampliación</t>
  </si>
  <si>
    <t>Total Presupeusto Actual</t>
  </si>
  <si>
    <t>Total Presupuesto Ampliación</t>
  </si>
  <si>
    <t>Ampliación Cauquenes: octubre, noviembre, diciembre 2018, enero, febrero y marzo 2019</t>
  </si>
  <si>
    <t>Presupuesto disponible periodo anterior (Remanente)</t>
  </si>
  <si>
    <t>Capacitación (capacitación  para los clientes)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</si>
</sst>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_(* #,##0_);_(* \(#,##0\);_(* &quot;-&quot;_);_(@_)"/>
    <numFmt numFmtId="167" formatCode="_ &quot;$&quot;* #,##0_ ;_ &quot;$&quot;* \-#,##0_ ;_ &quot;$&quot;* &quot;-&quot;_ ;_ @_ "/>
    <numFmt numFmtId="168" formatCode="0.0000000%"/>
    <numFmt numFmtId="169" formatCode="_-* #,##0\ _€_-;\-* #,##0\ _€_-;_-* &quot;-&quot;??\ _€_-;_-@_-"/>
    <numFmt numFmtId="170" formatCode="0.0%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4" fillId="0" borderId="0" xfId="1" applyAlignment="1">
      <alignment vertical="center"/>
    </xf>
    <xf numFmtId="0" fontId="4" fillId="0" borderId="2" xfId="1" applyFont="1" applyBorder="1" applyAlignment="1">
      <alignment horizontal="left" vertical="center"/>
    </xf>
    <xf numFmtId="166" fontId="10" fillId="0" borderId="1" xfId="1" applyNumberFormat="1" applyFont="1" applyBorder="1" applyAlignment="1">
      <alignment vertical="center"/>
    </xf>
    <xf numFmtId="166" fontId="11" fillId="0" borderId="1" xfId="1" applyNumberFormat="1" applyFont="1" applyBorder="1" applyAlignment="1">
      <alignment vertical="center"/>
    </xf>
    <xf numFmtId="166" fontId="10" fillId="3" borderId="1" xfId="1" applyNumberFormat="1" applyFont="1" applyFill="1" applyBorder="1" applyAlignment="1">
      <alignment vertical="center"/>
    </xf>
    <xf numFmtId="0" fontId="4" fillId="0" borderId="0" xfId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vertical="center"/>
    </xf>
    <xf numFmtId="166" fontId="4" fillId="0" borderId="0" xfId="1" applyNumberFormat="1" applyAlignment="1">
      <alignment vertical="center"/>
    </xf>
    <xf numFmtId="0" fontId="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66" fontId="10" fillId="0" borderId="6" xfId="1" applyNumberFormat="1" applyFont="1" applyBorder="1" applyAlignment="1">
      <alignment vertical="center"/>
    </xf>
    <xf numFmtId="166" fontId="10" fillId="0" borderId="6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166" fontId="10" fillId="2" borderId="1" xfId="1" applyNumberFormat="1" applyFont="1" applyFill="1" applyBorder="1" applyAlignment="1">
      <alignment vertical="center"/>
    </xf>
    <xf numFmtId="166" fontId="11" fillId="2" borderId="1" xfId="1" applyNumberFormat="1" applyFont="1" applyFill="1" applyBorder="1" applyAlignment="1">
      <alignment vertical="center"/>
    </xf>
    <xf numFmtId="0" fontId="0" fillId="0" borderId="0" xfId="0"/>
    <xf numFmtId="0" fontId="5" fillId="5" borderId="2" xfId="1" applyFont="1" applyFill="1" applyBorder="1" applyAlignment="1">
      <alignment vertical="center"/>
    </xf>
    <xf numFmtId="0" fontId="4" fillId="7" borderId="1" xfId="1" applyFont="1" applyFill="1" applyBorder="1" applyAlignment="1">
      <alignment vertical="center"/>
    </xf>
    <xf numFmtId="0" fontId="4" fillId="7" borderId="1" xfId="1" applyFont="1" applyFill="1" applyBorder="1" applyAlignment="1">
      <alignment horizontal="center" vertical="center"/>
    </xf>
    <xf numFmtId="0" fontId="13" fillId="7" borderId="2" xfId="1" applyFont="1" applyFill="1" applyBorder="1" applyAlignment="1">
      <alignment vertical="center"/>
    </xf>
    <xf numFmtId="166" fontId="10" fillId="5" borderId="1" xfId="1" applyNumberFormat="1" applyFont="1" applyFill="1" applyBorder="1" applyAlignment="1">
      <alignment vertical="center"/>
    </xf>
    <xf numFmtId="166" fontId="10" fillId="5" borderId="1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166" fontId="10" fillId="0" borderId="10" xfId="1" applyNumberFormat="1" applyFont="1" applyBorder="1" applyAlignment="1">
      <alignment vertical="center"/>
    </xf>
    <xf numFmtId="166" fontId="10" fillId="0" borderId="10" xfId="1" applyNumberFormat="1" applyFont="1" applyBorder="1" applyAlignment="1">
      <alignment horizontal="center" vertical="center"/>
    </xf>
    <xf numFmtId="0" fontId="13" fillId="7" borderId="7" xfId="1" applyFont="1" applyFill="1" applyBorder="1" applyAlignment="1">
      <alignment horizontal="left" vertical="center"/>
    </xf>
    <xf numFmtId="166" fontId="14" fillId="7" borderId="11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4" fillId="0" borderId="2" xfId="1" applyFont="1" applyBorder="1" applyAlignment="1">
      <alignment horizontal="left" vertical="center" wrapText="1"/>
    </xf>
    <xf numFmtId="0" fontId="13" fillId="2" borderId="9" xfId="1" applyFont="1" applyFill="1" applyBorder="1" applyAlignment="1">
      <alignment horizontal="left" vertical="center"/>
    </xf>
    <xf numFmtId="166" fontId="14" fillId="2" borderId="10" xfId="1" applyNumberFormat="1" applyFont="1" applyFill="1" applyBorder="1" applyAlignment="1">
      <alignment vertical="center"/>
    </xf>
    <xf numFmtId="0" fontId="12" fillId="3" borderId="7" xfId="1" applyFont="1" applyFill="1" applyBorder="1" applyAlignment="1">
      <alignment vertical="center"/>
    </xf>
    <xf numFmtId="166" fontId="12" fillId="3" borderId="11" xfId="1" applyNumberFormat="1" applyFont="1" applyFill="1" applyBorder="1" applyAlignment="1">
      <alignment vertical="center"/>
    </xf>
    <xf numFmtId="166" fontId="10" fillId="8" borderId="1" xfId="1" applyNumberFormat="1" applyFont="1" applyFill="1" applyBorder="1" applyAlignment="1">
      <alignment vertical="center"/>
    </xf>
    <xf numFmtId="166" fontId="10" fillId="8" borderId="1" xfId="1" applyNumberFormat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left" vertical="center" wrapText="1"/>
    </xf>
    <xf numFmtId="166" fontId="4" fillId="5" borderId="1" xfId="1" applyNumberFormat="1" applyFont="1" applyFill="1" applyBorder="1" applyAlignment="1">
      <alignment vertical="center"/>
    </xf>
    <xf numFmtId="0" fontId="15" fillId="0" borderId="0" xfId="0" applyFont="1" applyFill="1" applyBorder="1" applyAlignment="1"/>
    <xf numFmtId="0" fontId="15" fillId="10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0" fontId="20" fillId="0" borderId="0" xfId="0" applyFont="1" applyFill="1" applyBorder="1"/>
    <xf numFmtId="0" fontId="20" fillId="0" borderId="0" xfId="0" applyFont="1" applyFill="1"/>
    <xf numFmtId="0" fontId="20" fillId="0" borderId="0" xfId="0" applyFont="1" applyBorder="1"/>
    <xf numFmtId="0" fontId="20" fillId="0" borderId="0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13" fillId="7" borderId="5" xfId="1" applyFont="1" applyFill="1" applyBorder="1" applyAlignment="1">
      <alignment vertical="center"/>
    </xf>
    <xf numFmtId="0" fontId="5" fillId="5" borderId="5" xfId="1" applyFont="1" applyFill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4" fillId="8" borderId="5" xfId="1" applyFont="1" applyFill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13" fillId="7" borderId="22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13" fillId="2" borderId="20" xfId="1" applyFont="1" applyFill="1" applyBorder="1" applyAlignment="1">
      <alignment horizontal="left" vertical="center"/>
    </xf>
    <xf numFmtId="0" fontId="12" fillId="3" borderId="22" xfId="1" applyFont="1" applyFill="1" applyBorder="1" applyAlignment="1">
      <alignment vertical="center"/>
    </xf>
    <xf numFmtId="0" fontId="0" fillId="0" borderId="1" xfId="0" applyBorder="1"/>
    <xf numFmtId="0" fontId="4" fillId="11" borderId="8" xfId="1" applyFont="1" applyFill="1" applyBorder="1" applyAlignment="1">
      <alignment horizontal="left" vertical="center"/>
    </xf>
    <xf numFmtId="0" fontId="4" fillId="11" borderId="14" xfId="1" applyFont="1" applyFill="1" applyBorder="1" applyAlignment="1">
      <alignment horizontal="left" vertical="center"/>
    </xf>
    <xf numFmtId="166" fontId="10" fillId="11" borderId="6" xfId="1" applyNumberFormat="1" applyFont="1" applyFill="1" applyBorder="1" applyAlignment="1">
      <alignment vertical="center"/>
    </xf>
    <xf numFmtId="166" fontId="10" fillId="11" borderId="6" xfId="1" applyNumberFormat="1" applyFont="1" applyFill="1" applyBorder="1" applyAlignment="1">
      <alignment horizontal="center" vertical="center"/>
    </xf>
    <xf numFmtId="0" fontId="13" fillId="7" borderId="13" xfId="1" applyFont="1" applyFill="1" applyBorder="1" applyAlignment="1">
      <alignment horizontal="left" vertical="center"/>
    </xf>
    <xf numFmtId="0" fontId="13" fillId="7" borderId="23" xfId="1" applyFont="1" applyFill="1" applyBorder="1" applyAlignment="1">
      <alignment horizontal="left" vertical="center"/>
    </xf>
    <xf numFmtId="166" fontId="14" fillId="7" borderId="24" xfId="1" applyNumberFormat="1" applyFont="1" applyFill="1" applyBorder="1" applyAlignment="1">
      <alignment vertical="center"/>
    </xf>
    <xf numFmtId="0" fontId="5" fillId="3" borderId="25" xfId="1" applyFont="1" applyFill="1" applyBorder="1" applyAlignment="1">
      <alignment vertical="center"/>
    </xf>
    <xf numFmtId="0" fontId="5" fillId="3" borderId="26" xfId="1" applyFont="1" applyFill="1" applyBorder="1" applyAlignment="1">
      <alignment vertical="center"/>
    </xf>
    <xf numFmtId="166" fontId="10" fillId="3" borderId="19" xfId="1" applyNumberFormat="1" applyFont="1" applyFill="1" applyBorder="1" applyAlignment="1">
      <alignment vertical="center"/>
    </xf>
    <xf numFmtId="0" fontId="5" fillId="6" borderId="3" xfId="1" applyFont="1" applyFill="1" applyBorder="1" applyAlignment="1">
      <alignment horizontal="left" vertical="center"/>
    </xf>
    <xf numFmtId="0" fontId="5" fillId="6" borderId="4" xfId="1" applyFont="1" applyFill="1" applyBorder="1" applyAlignment="1">
      <alignment horizontal="left" vertical="center"/>
    </xf>
    <xf numFmtId="166" fontId="12" fillId="6" borderId="4" xfId="1" applyNumberFormat="1" applyFont="1" applyFill="1" applyBorder="1" applyAlignment="1">
      <alignment vertical="center"/>
    </xf>
    <xf numFmtId="0" fontId="0" fillId="0" borderId="4" xfId="0" applyBorder="1"/>
    <xf numFmtId="0" fontId="5" fillId="6" borderId="27" xfId="1" applyFont="1" applyFill="1" applyBorder="1" applyAlignment="1">
      <alignment horizontal="left" vertical="center"/>
    </xf>
    <xf numFmtId="0" fontId="5" fillId="6" borderId="28" xfId="1" applyFont="1" applyFill="1" applyBorder="1" applyAlignment="1">
      <alignment horizontal="left" vertical="center"/>
    </xf>
    <xf numFmtId="166" fontId="12" fillId="6" borderId="28" xfId="1" applyNumberFormat="1" applyFont="1" applyFill="1" applyBorder="1" applyAlignment="1">
      <alignment vertical="center"/>
    </xf>
    <xf numFmtId="0" fontId="0" fillId="0" borderId="28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5" xfId="0" applyFont="1" applyBorder="1"/>
    <xf numFmtId="3" fontId="5" fillId="0" borderId="37" xfId="0" applyNumberFormat="1" applyFont="1" applyBorder="1"/>
    <xf numFmtId="3" fontId="5" fillId="0" borderId="36" xfId="0" applyNumberFormat="1" applyFont="1" applyBorder="1"/>
    <xf numFmtId="0" fontId="4" fillId="0" borderId="35" xfId="0" applyFont="1" applyBorder="1"/>
    <xf numFmtId="0" fontId="0" fillId="0" borderId="30" xfId="0" applyBorder="1"/>
    <xf numFmtId="167" fontId="0" fillId="0" borderId="32" xfId="0" applyNumberFormat="1" applyBorder="1"/>
    <xf numFmtId="0" fontId="5" fillId="0" borderId="34" xfId="0" applyFont="1" applyFill="1" applyBorder="1"/>
    <xf numFmtId="42" fontId="0" fillId="0" borderId="30" xfId="500" applyFont="1" applyBorder="1"/>
    <xf numFmtId="0" fontId="5" fillId="0" borderId="33" xfId="0" applyFont="1" applyBorder="1"/>
    <xf numFmtId="3" fontId="0" fillId="0" borderId="28" xfId="0" applyNumberFormat="1" applyBorder="1"/>
    <xf numFmtId="0" fontId="5" fillId="0" borderId="3" xfId="0" applyFont="1" applyFill="1" applyBorder="1"/>
    <xf numFmtId="3" fontId="5" fillId="0" borderId="32" xfId="0" applyNumberFormat="1" applyFont="1" applyBorder="1"/>
    <xf numFmtId="3" fontId="5" fillId="0" borderId="28" xfId="0" applyNumberFormat="1" applyFont="1" applyBorder="1"/>
    <xf numFmtId="0" fontId="5" fillId="0" borderId="27" xfId="0" applyFont="1" applyBorder="1"/>
    <xf numFmtId="3" fontId="0" fillId="2" borderId="30" xfId="0" applyNumberFormat="1" applyFill="1" applyBorder="1"/>
    <xf numFmtId="3" fontId="0" fillId="0" borderId="30" xfId="0" applyNumberFormat="1" applyBorder="1"/>
    <xf numFmtId="0" fontId="4" fillId="0" borderId="2" xfId="0" applyFont="1" applyBorder="1"/>
    <xf numFmtId="0" fontId="5" fillId="0" borderId="29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1" xfId="0" applyFont="1" applyFill="1" applyBorder="1" applyAlignment="1">
      <alignment wrapText="1"/>
    </xf>
    <xf numFmtId="3" fontId="5" fillId="0" borderId="0" xfId="0" applyNumberFormat="1" applyFont="1" applyBorder="1"/>
    <xf numFmtId="3" fontId="0" fillId="0" borderId="0" xfId="0" applyNumberFormat="1" applyBorder="1"/>
    <xf numFmtId="0" fontId="4" fillId="0" borderId="0" xfId="0" applyFont="1" applyBorder="1"/>
    <xf numFmtId="3" fontId="0" fillId="2" borderId="1" xfId="0" applyNumberFormat="1" applyFill="1" applyBorder="1"/>
    <xf numFmtId="3" fontId="4" fillId="0" borderId="1" xfId="0" applyNumberFormat="1" applyFont="1" applyBorder="1"/>
    <xf numFmtId="3" fontId="0" fillId="0" borderId="1" xfId="0" applyNumberFormat="1" applyBorder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4" fillId="0" borderId="0" xfId="0" applyFont="1" applyFill="1"/>
    <xf numFmtId="0" fontId="5" fillId="0" borderId="0" xfId="1" applyFont="1" applyFill="1" applyAlignment="1">
      <alignment horizontal="center"/>
    </xf>
    <xf numFmtId="3" fontId="4" fillId="0" borderId="0" xfId="1" applyNumberFormat="1" applyFont="1" applyFill="1"/>
    <xf numFmtId="0" fontId="5" fillId="0" borderId="0" xfId="1" applyFont="1" applyFill="1" applyAlignment="1">
      <alignment horizontal="center" wrapText="1"/>
    </xf>
    <xf numFmtId="0" fontId="22" fillId="0" borderId="0" xfId="505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1" xfId="0" applyNumberFormat="1" applyFont="1" applyFill="1" applyBorder="1"/>
    <xf numFmtId="3" fontId="5" fillId="0" borderId="1" xfId="0" applyNumberFormat="1" applyFont="1" applyBorder="1"/>
    <xf numFmtId="3" fontId="0" fillId="0" borderId="5" xfId="0" applyNumberFormat="1" applyBorder="1"/>
    <xf numFmtId="3" fontId="23" fillId="0" borderId="1" xfId="0" applyNumberFormat="1" applyFont="1" applyBorder="1"/>
    <xf numFmtId="3" fontId="24" fillId="0" borderId="1" xfId="0" applyNumberFormat="1" applyFont="1" applyBorder="1"/>
    <xf numFmtId="0" fontId="5" fillId="0" borderId="19" xfId="0" applyFont="1" applyBorder="1"/>
    <xf numFmtId="0" fontId="5" fillId="0" borderId="38" xfId="0" applyFont="1" applyBorder="1"/>
    <xf numFmtId="0" fontId="0" fillId="0" borderId="2" xfId="0" applyBorder="1"/>
    <xf numFmtId="0" fontId="5" fillId="0" borderId="40" xfId="0" applyFont="1" applyBorder="1"/>
    <xf numFmtId="3" fontId="0" fillId="0" borderId="41" xfId="0" applyNumberFormat="1" applyBorder="1"/>
    <xf numFmtId="3" fontId="0" fillId="0" borderId="42" xfId="0" applyNumberFormat="1" applyBorder="1"/>
    <xf numFmtId="3" fontId="5" fillId="0" borderId="43" xfId="0" applyNumberFormat="1" applyFont="1" applyBorder="1"/>
    <xf numFmtId="0" fontId="5" fillId="0" borderId="25" xfId="0" applyFont="1" applyBorder="1"/>
    <xf numFmtId="0" fontId="5" fillId="0" borderId="44" xfId="0" applyFont="1" applyBorder="1"/>
    <xf numFmtId="0" fontId="0" fillId="0" borderId="12" xfId="0" applyBorder="1"/>
    <xf numFmtId="0" fontId="5" fillId="0" borderId="41" xfId="0" applyFont="1" applyBorder="1"/>
    <xf numFmtId="0" fontId="5" fillId="0" borderId="45" xfId="0" applyFont="1" applyBorder="1"/>
    <xf numFmtId="0" fontId="0" fillId="0" borderId="42" xfId="0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7" fontId="2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166" fontId="10" fillId="0" borderId="1" xfId="1" applyNumberFormat="1" applyFont="1" applyFill="1" applyBorder="1" applyAlignment="1">
      <alignment vertical="center"/>
    </xf>
    <xf numFmtId="166" fontId="1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/>
    <xf numFmtId="166" fontId="5" fillId="0" borderId="0" xfId="0" applyNumberFormat="1" applyFont="1"/>
    <xf numFmtId="168" fontId="5" fillId="0" borderId="0" xfId="1" applyNumberFormat="1" applyFont="1" applyAlignment="1">
      <alignment vertical="center"/>
    </xf>
    <xf numFmtId="0" fontId="4" fillId="0" borderId="25" xfId="0" applyFont="1" applyBorder="1"/>
    <xf numFmtId="3" fontId="5" fillId="0" borderId="19" xfId="0" applyNumberFormat="1" applyFont="1" applyBorder="1"/>
    <xf numFmtId="3" fontId="5" fillId="0" borderId="38" xfId="0" applyNumberFormat="1" applyFont="1" applyBorder="1"/>
    <xf numFmtId="3" fontId="4" fillId="0" borderId="19" xfId="0" applyNumberFormat="1" applyFont="1" applyBorder="1"/>
    <xf numFmtId="3" fontId="4" fillId="0" borderId="28" xfId="0" applyNumberFormat="1" applyFont="1" applyBorder="1"/>
    <xf numFmtId="0" fontId="4" fillId="0" borderId="31" xfId="0" applyFont="1" applyBorder="1"/>
    <xf numFmtId="0" fontId="26" fillId="0" borderId="1" xfId="0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3" fontId="0" fillId="0" borderId="1" xfId="500" applyNumberFormat="1" applyFont="1" applyBorder="1"/>
    <xf numFmtId="3" fontId="0" fillId="0" borderId="30" xfId="500" applyNumberFormat="1" applyFont="1" applyBorder="1"/>
    <xf numFmtId="0" fontId="28" fillId="13" borderId="1" xfId="0" applyFont="1" applyFill="1" applyBorder="1" applyAlignment="1">
      <alignment horizontal="center" vertical="center"/>
    </xf>
    <xf numFmtId="166" fontId="10" fillId="13" borderId="1" xfId="1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169" fontId="0" fillId="0" borderId="1" xfId="509" applyNumberFormat="1" applyFont="1" applyFill="1" applyBorder="1" applyAlignment="1">
      <alignment horizontal="center" vertical="center"/>
    </xf>
    <xf numFmtId="169" fontId="0" fillId="0" borderId="1" xfId="509" applyNumberFormat="1" applyFont="1" applyFill="1" applyBorder="1"/>
    <xf numFmtId="0" fontId="4" fillId="0" borderId="47" xfId="0" applyFont="1" applyBorder="1"/>
    <xf numFmtId="3" fontId="0" fillId="0" borderId="6" xfId="500" applyNumberFormat="1" applyFont="1" applyBorder="1"/>
    <xf numFmtId="3" fontId="0" fillId="0" borderId="48" xfId="500" applyNumberFormat="1" applyFont="1" applyBorder="1"/>
    <xf numFmtId="42" fontId="0" fillId="0" borderId="48" xfId="500" applyFont="1" applyBorder="1"/>
    <xf numFmtId="166" fontId="10" fillId="13" borderId="1" xfId="1" applyNumberFormat="1" applyFont="1" applyFill="1" applyBorder="1" applyAlignment="1">
      <alignment horizontal="center" vertical="center"/>
    </xf>
    <xf numFmtId="166" fontId="10" fillId="13" borderId="19" xfId="1" applyNumberFormat="1" applyFont="1" applyFill="1" applyBorder="1" applyAlignment="1">
      <alignment vertical="center"/>
    </xf>
    <xf numFmtId="3" fontId="25" fillId="13" borderId="1" xfId="0" applyNumberFormat="1" applyFont="1" applyFill="1" applyBorder="1"/>
    <xf numFmtId="0" fontId="0" fillId="13" borderId="0" xfId="0" applyFill="1"/>
    <xf numFmtId="0" fontId="5" fillId="0" borderId="1" xfId="1" applyFont="1" applyFill="1" applyBorder="1" applyAlignment="1">
      <alignment horizontal="center" wrapText="1"/>
    </xf>
    <xf numFmtId="169" fontId="0" fillId="0" borderId="1" xfId="509" applyNumberFormat="1" applyFont="1" applyBorder="1"/>
    <xf numFmtId="169" fontId="0" fillId="12" borderId="1" xfId="509" applyNumberFormat="1" applyFont="1" applyFill="1" applyBorder="1"/>
    <xf numFmtId="0" fontId="4" fillId="13" borderId="1" xfId="0" applyFont="1" applyFill="1" applyBorder="1"/>
    <xf numFmtId="0" fontId="5" fillId="13" borderId="1" xfId="0" applyFont="1" applyFill="1" applyBorder="1" applyAlignment="1">
      <alignment horizontal="center"/>
    </xf>
    <xf numFmtId="169" fontId="0" fillId="13" borderId="1" xfId="509" applyNumberFormat="1" applyFont="1" applyFill="1" applyBorder="1"/>
    <xf numFmtId="0" fontId="5" fillId="0" borderId="0" xfId="1" applyFont="1" applyFill="1" applyAlignment="1">
      <alignment horizontal="center"/>
    </xf>
    <xf numFmtId="3" fontId="27" fillId="11" borderId="1" xfId="0" applyNumberFormat="1" applyFont="1" applyFill="1" applyBorder="1" applyAlignment="1">
      <alignment horizontal="center" vertical="center"/>
    </xf>
    <xf numFmtId="0" fontId="0" fillId="11" borderId="1" xfId="0" applyFill="1" applyBorder="1"/>
    <xf numFmtId="3" fontId="5" fillId="13" borderId="28" xfId="0" applyNumberFormat="1" applyFont="1" applyFill="1" applyBorder="1"/>
    <xf numFmtId="166" fontId="11" fillId="0" borderId="5" xfId="1" applyNumberFormat="1" applyFont="1" applyFill="1" applyBorder="1" applyAlignment="1">
      <alignment vertical="center"/>
    </xf>
    <xf numFmtId="166" fontId="11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3" fontId="5" fillId="13" borderId="39" xfId="0" applyNumberFormat="1" applyFont="1" applyFill="1" applyBorder="1"/>
    <xf numFmtId="3" fontId="5" fillId="13" borderId="32" xfId="0" applyNumberFormat="1" applyFont="1" applyFill="1" applyBorder="1"/>
    <xf numFmtId="3" fontId="5" fillId="11" borderId="32" xfId="0" applyNumberFormat="1" applyFont="1" applyFill="1" applyBorder="1"/>
    <xf numFmtId="166" fontId="4" fillId="11" borderId="1" xfId="1" applyNumberFormat="1" applyFont="1" applyFill="1" applyBorder="1" applyAlignment="1">
      <alignment horizontal="center" vertical="center"/>
    </xf>
    <xf numFmtId="3" fontId="5" fillId="11" borderId="1" xfId="0" applyNumberFormat="1" applyFont="1" applyFill="1" applyBorder="1"/>
    <xf numFmtId="166" fontId="4" fillId="11" borderId="1" xfId="1" applyNumberFormat="1" applyFont="1" applyFill="1" applyBorder="1" applyAlignment="1">
      <alignment vertical="center"/>
    </xf>
    <xf numFmtId="166" fontId="10" fillId="11" borderId="10" xfId="1" applyNumberFormat="1" applyFont="1" applyFill="1" applyBorder="1" applyAlignment="1">
      <alignment vertical="center"/>
    </xf>
    <xf numFmtId="3" fontId="5" fillId="11" borderId="10" xfId="0" applyNumberFormat="1" applyFont="1" applyFill="1" applyBorder="1"/>
    <xf numFmtId="0" fontId="5" fillId="0" borderId="0" xfId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3" fontId="4" fillId="11" borderId="1" xfId="0" applyNumberFormat="1" applyFont="1" applyFill="1" applyBorder="1"/>
    <xf numFmtId="3" fontId="0" fillId="11" borderId="1" xfId="0" applyNumberFormat="1" applyFill="1" applyBorder="1"/>
    <xf numFmtId="10" fontId="0" fillId="0" borderId="0" xfId="0" applyNumberFormat="1"/>
    <xf numFmtId="10" fontId="5" fillId="0" borderId="0" xfId="510" applyNumberFormat="1" applyFont="1" applyAlignment="1">
      <alignment vertical="center"/>
    </xf>
    <xf numFmtId="10" fontId="0" fillId="0" borderId="0" xfId="510" applyNumberFormat="1" applyFont="1"/>
    <xf numFmtId="3" fontId="0" fillId="0" borderId="12" xfId="0" applyNumberFormat="1" applyBorder="1"/>
    <xf numFmtId="3" fontId="5" fillId="13" borderId="49" xfId="0" applyNumberFormat="1" applyFont="1" applyFill="1" applyBorder="1"/>
    <xf numFmtId="170" fontId="0" fillId="0" borderId="0" xfId="0" applyNumberFormat="1"/>
    <xf numFmtId="166" fontId="12" fillId="6" borderId="11" xfId="1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14" borderId="26" xfId="0" applyFont="1" applyFill="1" applyBorder="1" applyAlignment="1">
      <alignment horizontal="center" vertical="center"/>
    </xf>
    <xf numFmtId="0" fontId="5" fillId="14" borderId="18" xfId="0" applyFont="1" applyFill="1" applyBorder="1" applyAlignment="1">
      <alignment horizontal="center" vertical="center"/>
    </xf>
    <xf numFmtId="0" fontId="5" fillId="14" borderId="17" xfId="0" applyFont="1" applyFill="1" applyBorder="1" applyAlignment="1">
      <alignment horizontal="center" vertical="center"/>
    </xf>
    <xf numFmtId="0" fontId="5" fillId="14" borderId="20" xfId="0" applyFont="1" applyFill="1" applyBorder="1" applyAlignment="1">
      <alignment horizontal="center" vertical="center"/>
    </xf>
    <xf numFmtId="0" fontId="5" fillId="14" borderId="0" xfId="0" applyFont="1" applyFill="1" applyBorder="1" applyAlignment="1">
      <alignment horizontal="center" vertical="center"/>
    </xf>
    <xf numFmtId="0" fontId="5" fillId="14" borderId="46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/>
    </xf>
    <xf numFmtId="10" fontId="0" fillId="0" borderId="1" xfId="510" applyNumberFormat="1" applyFont="1" applyBorder="1"/>
    <xf numFmtId="169" fontId="0" fillId="0" borderId="1" xfId="0" applyNumberFormat="1" applyBorder="1"/>
    <xf numFmtId="0" fontId="0" fillId="0" borderId="1" xfId="0" applyFill="1" applyBorder="1"/>
    <xf numFmtId="0" fontId="4" fillId="0" borderId="1" xfId="1" applyFill="1" applyBorder="1" applyAlignment="1">
      <alignment vertical="center" wrapText="1"/>
    </xf>
    <xf numFmtId="169" fontId="4" fillId="0" borderId="1" xfId="509" applyNumberFormat="1" applyFont="1" applyBorder="1" applyAlignment="1">
      <alignment vertical="center" wrapText="1"/>
    </xf>
    <xf numFmtId="0" fontId="0" fillId="0" borderId="50" xfId="0" applyBorder="1"/>
    <xf numFmtId="0" fontId="0" fillId="0" borderId="2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42" fontId="35" fillId="0" borderId="1" xfId="520" applyFont="1" applyBorder="1"/>
    <xf numFmtId="0" fontId="3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/>
    <xf numFmtId="0" fontId="0" fillId="0" borderId="1" xfId="0" applyBorder="1"/>
    <xf numFmtId="42" fontId="0" fillId="0" borderId="1" xfId="520" applyFont="1" applyBorder="1"/>
    <xf numFmtId="0" fontId="5" fillId="0" borderId="1" xfId="0" applyFont="1" applyBorder="1"/>
    <xf numFmtId="0" fontId="4" fillId="0" borderId="0" xfId="0" applyFont="1"/>
    <xf numFmtId="42" fontId="5" fillId="0" borderId="1" xfId="520" applyFont="1" applyBorder="1"/>
    <xf numFmtId="42" fontId="0" fillId="0" borderId="0" xfId="0" applyNumberFormat="1"/>
    <xf numFmtId="42" fontId="5" fillId="0" borderId="1" xfId="0" applyNumberFormat="1" applyFont="1" applyBorder="1"/>
    <xf numFmtId="9" fontId="0" fillId="0" borderId="0" xfId="0" applyNumberFormat="1"/>
  </cellXfs>
  <cellStyles count="525">
    <cellStyle name="Comma 2" xfId="2"/>
    <cellStyle name="Currency 2" xfId="3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Millares" xfId="509" builtinId="3"/>
    <cellStyle name="Millares 2" xfId="497"/>
    <cellStyle name="Millares 3" xfId="508"/>
    <cellStyle name="Millares 4" xfId="506"/>
    <cellStyle name="Millares 4 2" xfId="524"/>
    <cellStyle name="Millares 4 3" xfId="517"/>
    <cellStyle name="Moneda [0]" xfId="500" builtinId="7"/>
    <cellStyle name="Moneda [0] 2" xfId="503"/>
    <cellStyle name="Moneda [0] 3" xfId="520"/>
    <cellStyle name="Moneda [0] 4" xfId="513"/>
    <cellStyle name="Moneda 2" xfId="507"/>
    <cellStyle name="Normal" xfId="0" builtinId="0"/>
    <cellStyle name="Normal 2" xfId="1"/>
    <cellStyle name="Normal 3" xfId="498"/>
    <cellStyle name="Normal 3 2" xfId="501"/>
    <cellStyle name="Normal 3 2 2" xfId="521"/>
    <cellStyle name="Normal 3 2 3" xfId="514"/>
    <cellStyle name="Normal 3 3" xfId="518"/>
    <cellStyle name="Normal 3 4" xfId="511"/>
    <cellStyle name="Normal 4" xfId="504"/>
    <cellStyle name="Normal 5" xfId="505"/>
    <cellStyle name="Normal 5 2" xfId="523"/>
    <cellStyle name="Normal 5 3" xfId="516"/>
    <cellStyle name="Porcentaje" xfId="510" builtinId="5"/>
    <cellStyle name="Porcentaje 2" xfId="496"/>
    <cellStyle name="Porcentaje 3" xfId="499"/>
    <cellStyle name="Porcentaje 3 2" xfId="502"/>
    <cellStyle name="Porcentaje 3 2 2" xfId="522"/>
    <cellStyle name="Porcentaje 3 2 3" xfId="515"/>
    <cellStyle name="Porcentaje 3 3" xfId="519"/>
    <cellStyle name="Porcentaje 3 4" xfId="51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7</xdr:col>
      <xdr:colOff>904875</xdr:colOff>
      <xdr:row>29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2619375"/>
          <a:ext cx="6124575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D23"/>
  <sheetViews>
    <sheetView zoomScale="90" zoomScaleNormal="90" workbookViewId="0">
      <selection activeCell="C8" sqref="C8"/>
    </sheetView>
  </sheetViews>
  <sheetFormatPr baseColWidth="10" defaultRowHeight="12.75" x14ac:dyDescent="0.2"/>
  <cols>
    <col min="1" max="1" width="32.28515625" style="48" bestFit="1" customWidth="1"/>
    <col min="2" max="2" width="35" style="48" customWidth="1"/>
    <col min="3" max="3" width="37.5703125" style="48" customWidth="1"/>
    <col min="4" max="16384" width="11.42578125" style="48"/>
  </cols>
  <sheetData>
    <row r="1" spans="1:4" ht="15" x14ac:dyDescent="0.2">
      <c r="A1" s="221" t="s">
        <v>38</v>
      </c>
      <c r="B1" s="221"/>
      <c r="C1" s="221"/>
    </row>
    <row r="2" spans="1:4" s="51" customFormat="1" ht="15" x14ac:dyDescent="0.25">
      <c r="A2" s="40"/>
      <c r="B2" s="40"/>
      <c r="C2" s="40"/>
      <c r="D2" s="50"/>
    </row>
    <row r="3" spans="1:4" ht="30" x14ac:dyDescent="0.2">
      <c r="A3" s="42" t="s">
        <v>39</v>
      </c>
      <c r="B3" s="42" t="s">
        <v>40</v>
      </c>
      <c r="C3" s="43" t="s">
        <v>41</v>
      </c>
    </row>
    <row r="4" spans="1:4" x14ac:dyDescent="0.2">
      <c r="A4" s="49" t="s">
        <v>176</v>
      </c>
      <c r="B4" s="47" t="s">
        <v>42</v>
      </c>
      <c r="C4" s="49" t="s">
        <v>288</v>
      </c>
    </row>
    <row r="5" spans="1:4" x14ac:dyDescent="0.2">
      <c r="A5" s="49" t="s">
        <v>177</v>
      </c>
      <c r="B5" s="47" t="s">
        <v>43</v>
      </c>
      <c r="C5" s="49" t="s">
        <v>264</v>
      </c>
    </row>
    <row r="6" spans="1:4" x14ac:dyDescent="0.2">
      <c r="A6" s="49"/>
      <c r="B6" s="47" t="s">
        <v>44</v>
      </c>
      <c r="C6" s="49"/>
    </row>
    <row r="7" spans="1:4" x14ac:dyDescent="0.2">
      <c r="A7" s="49"/>
      <c r="B7" s="47" t="s">
        <v>45</v>
      </c>
      <c r="C7" s="49"/>
    </row>
    <row r="8" spans="1:4" x14ac:dyDescent="0.2">
      <c r="A8" s="49" t="s">
        <v>180</v>
      </c>
      <c r="B8" s="47" t="s">
        <v>46</v>
      </c>
      <c r="C8" s="49" t="s">
        <v>379</v>
      </c>
    </row>
    <row r="9" spans="1:4" x14ac:dyDescent="0.2">
      <c r="A9" s="49"/>
      <c r="B9" s="47" t="s">
        <v>47</v>
      </c>
      <c r="C9" s="49"/>
    </row>
    <row r="10" spans="1:4" x14ac:dyDescent="0.2">
      <c r="A10" s="49"/>
      <c r="B10" s="47" t="s">
        <v>48</v>
      </c>
      <c r="C10" s="49"/>
    </row>
    <row r="11" spans="1:4" x14ac:dyDescent="0.2">
      <c r="A11" s="49" t="s">
        <v>261</v>
      </c>
      <c r="B11" s="47" t="s">
        <v>49</v>
      </c>
      <c r="C11" s="49" t="s">
        <v>266</v>
      </c>
    </row>
    <row r="12" spans="1:4" x14ac:dyDescent="0.2">
      <c r="A12" s="49" t="s">
        <v>178</v>
      </c>
      <c r="B12" s="47" t="s">
        <v>50</v>
      </c>
      <c r="C12" s="49" t="s">
        <v>265</v>
      </c>
    </row>
    <row r="13" spans="1:4" x14ac:dyDescent="0.2">
      <c r="A13" s="52"/>
      <c r="B13" s="53"/>
      <c r="C13" s="52"/>
    </row>
    <row r="14" spans="1:4" x14ac:dyDescent="0.2">
      <c r="A14" s="52"/>
      <c r="B14" s="53"/>
      <c r="C14" s="52"/>
    </row>
    <row r="15" spans="1:4" ht="27" customHeight="1" x14ac:dyDescent="0.2">
      <c r="A15" s="222" t="s">
        <v>92</v>
      </c>
      <c r="B15" s="222"/>
      <c r="C15" s="222"/>
    </row>
    <row r="16" spans="1:4" x14ac:dyDescent="0.2">
      <c r="A16" s="220" t="s">
        <v>262</v>
      </c>
      <c r="B16" s="220"/>
      <c r="C16" s="220"/>
    </row>
    <row r="17" spans="1:3" x14ac:dyDescent="0.2">
      <c r="A17" s="220" t="s">
        <v>263</v>
      </c>
      <c r="B17" s="220"/>
      <c r="C17" s="220"/>
    </row>
    <row r="18" spans="1:3" x14ac:dyDescent="0.2">
      <c r="A18" s="220" t="s">
        <v>338</v>
      </c>
      <c r="B18" s="220"/>
      <c r="C18" s="220"/>
    </row>
    <row r="19" spans="1:3" x14ac:dyDescent="0.2">
      <c r="A19" s="220"/>
      <c r="B19" s="220"/>
      <c r="C19" s="220"/>
    </row>
    <row r="20" spans="1:3" x14ac:dyDescent="0.2">
      <c r="A20" s="220"/>
      <c r="B20" s="220"/>
      <c r="C20" s="220"/>
    </row>
    <row r="21" spans="1:3" x14ac:dyDescent="0.2">
      <c r="A21" s="220"/>
      <c r="B21" s="220"/>
      <c r="C21" s="220"/>
    </row>
    <row r="22" spans="1:3" x14ac:dyDescent="0.2">
      <c r="A22" s="220"/>
      <c r="B22" s="220"/>
      <c r="C22" s="220"/>
    </row>
    <row r="23" spans="1:3" x14ac:dyDescent="0.2">
      <c r="A23" s="52"/>
      <c r="B23" s="53"/>
      <c r="C23" s="52"/>
    </row>
  </sheetData>
  <mergeCells count="9">
    <mergeCell ref="A19:C19"/>
    <mergeCell ref="A1:C1"/>
    <mergeCell ref="A15:C15"/>
    <mergeCell ref="A21:C21"/>
    <mergeCell ref="A22:C22"/>
    <mergeCell ref="A16:C16"/>
    <mergeCell ref="A20:C20"/>
    <mergeCell ref="A17:C17"/>
    <mergeCell ref="A18:C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27"/>
  <sheetViews>
    <sheetView topLeftCell="C8" zoomScale="90" zoomScaleNormal="90" workbookViewId="0">
      <selection activeCell="H12" sqref="H3:H12"/>
    </sheetView>
  </sheetViews>
  <sheetFormatPr baseColWidth="10" defaultRowHeight="12.75" x14ac:dyDescent="0.2"/>
  <cols>
    <col min="1" max="1" width="3" style="46" bestFit="1" customWidth="1"/>
    <col min="2" max="2" width="27.7109375" style="48" customWidth="1"/>
    <col min="3" max="3" width="33.7109375" style="48" customWidth="1"/>
    <col min="4" max="4" width="35.42578125" style="48" customWidth="1"/>
    <col min="5" max="5" width="31.85546875" style="48" customWidth="1"/>
    <col min="6" max="6" width="21.85546875" style="48" customWidth="1"/>
    <col min="7" max="7" width="46" style="48" customWidth="1"/>
    <col min="8" max="11" width="20.7109375" style="48" customWidth="1"/>
    <col min="12" max="16384" width="11.42578125" style="48"/>
  </cols>
  <sheetData>
    <row r="1" spans="1:23" ht="15" x14ac:dyDescent="0.2">
      <c r="L1" s="223" t="s">
        <v>51</v>
      </c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</row>
    <row r="2" spans="1:23" s="46" customFormat="1" ht="75" x14ac:dyDescent="0.2">
      <c r="A2" s="42" t="s">
        <v>52</v>
      </c>
      <c r="B2" s="43" t="s">
        <v>53</v>
      </c>
      <c r="C2" s="43" t="s">
        <v>54</v>
      </c>
      <c r="D2" s="43" t="s">
        <v>55</v>
      </c>
      <c r="E2" s="43" t="s">
        <v>56</v>
      </c>
      <c r="F2" s="43" t="s">
        <v>57</v>
      </c>
      <c r="G2" s="43" t="s">
        <v>58</v>
      </c>
      <c r="H2" s="43" t="s">
        <v>59</v>
      </c>
      <c r="I2" s="43" t="s">
        <v>101</v>
      </c>
      <c r="J2" s="43" t="s">
        <v>104</v>
      </c>
      <c r="K2" s="41" t="s">
        <v>60</v>
      </c>
      <c r="L2" s="41" t="s">
        <v>61</v>
      </c>
      <c r="M2" s="41" t="s">
        <v>62</v>
      </c>
      <c r="N2" s="41" t="s">
        <v>63</v>
      </c>
      <c r="O2" s="41" t="s">
        <v>64</v>
      </c>
      <c r="P2" s="41" t="s">
        <v>65</v>
      </c>
      <c r="Q2" s="41" t="s">
        <v>66</v>
      </c>
      <c r="R2" s="41" t="s">
        <v>67</v>
      </c>
      <c r="S2" s="41" t="s">
        <v>68</v>
      </c>
      <c r="T2" s="41" t="s">
        <v>69</v>
      </c>
      <c r="U2" s="41" t="s">
        <v>70</v>
      </c>
      <c r="V2" s="41" t="s">
        <v>71</v>
      </c>
      <c r="W2" s="41" t="s">
        <v>72</v>
      </c>
    </row>
    <row r="3" spans="1:23" ht="140.25" customHeight="1" x14ac:dyDescent="0.2">
      <c r="A3" s="47">
        <v>1</v>
      </c>
      <c r="B3" s="152" t="s">
        <v>278</v>
      </c>
      <c r="C3" s="152" t="s">
        <v>280</v>
      </c>
      <c r="D3" s="152" t="s">
        <v>339</v>
      </c>
      <c r="E3" s="47" t="s">
        <v>279</v>
      </c>
      <c r="F3" s="47" t="s">
        <v>269</v>
      </c>
      <c r="G3" s="47" t="s">
        <v>270</v>
      </c>
      <c r="H3" s="153">
        <f>(436000+50000+14000)</f>
        <v>500000</v>
      </c>
      <c r="I3" s="152" t="s">
        <v>271</v>
      </c>
      <c r="J3" s="152" t="s">
        <v>272</v>
      </c>
      <c r="K3" s="49"/>
      <c r="L3" s="49"/>
      <c r="M3" s="47" t="s">
        <v>217</v>
      </c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93" customHeight="1" x14ac:dyDescent="0.2">
      <c r="A4" s="47">
        <v>2</v>
      </c>
      <c r="B4" s="47" t="s">
        <v>281</v>
      </c>
      <c r="C4" s="152" t="s">
        <v>282</v>
      </c>
      <c r="D4" s="152" t="s">
        <v>339</v>
      </c>
      <c r="E4" s="47" t="s">
        <v>279</v>
      </c>
      <c r="F4" s="47" t="s">
        <v>269</v>
      </c>
      <c r="G4" s="47" t="s">
        <v>270</v>
      </c>
      <c r="H4" s="153">
        <f t="shared" ref="H4:H8" si="0">(436000+50000+14000)</f>
        <v>500000</v>
      </c>
      <c r="I4" s="152" t="s">
        <v>271</v>
      </c>
      <c r="J4" s="152" t="s">
        <v>272</v>
      </c>
      <c r="K4" s="49"/>
      <c r="L4" s="49"/>
      <c r="M4" s="49"/>
      <c r="N4" s="49"/>
      <c r="O4" s="49"/>
      <c r="P4" s="47" t="s">
        <v>217</v>
      </c>
      <c r="Q4" s="49"/>
      <c r="R4" s="49"/>
      <c r="S4" s="49"/>
      <c r="T4" s="49"/>
      <c r="U4" s="49"/>
      <c r="V4" s="49"/>
      <c r="W4" s="49"/>
    </row>
    <row r="5" spans="1:23" ht="76.5" x14ac:dyDescent="0.2">
      <c r="A5" s="47">
        <v>6</v>
      </c>
      <c r="B5" s="152" t="s">
        <v>283</v>
      </c>
      <c r="C5" s="152" t="s">
        <v>284</v>
      </c>
      <c r="D5" s="152" t="s">
        <v>340</v>
      </c>
      <c r="E5" s="47" t="s">
        <v>285</v>
      </c>
      <c r="F5" s="47" t="s">
        <v>269</v>
      </c>
      <c r="G5" s="47" t="s">
        <v>270</v>
      </c>
      <c r="H5" s="153">
        <f t="shared" si="0"/>
        <v>500000</v>
      </c>
      <c r="I5" s="152" t="s">
        <v>271</v>
      </c>
      <c r="J5" s="152" t="s">
        <v>272</v>
      </c>
      <c r="K5" s="49"/>
      <c r="L5" s="49"/>
      <c r="M5" s="47" t="s">
        <v>217</v>
      </c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3" ht="76.5" x14ac:dyDescent="0.2">
      <c r="A6" s="47">
        <v>8</v>
      </c>
      <c r="B6" s="152" t="s">
        <v>286</v>
      </c>
      <c r="C6" s="152" t="s">
        <v>287</v>
      </c>
      <c r="D6" s="152" t="s">
        <v>341</v>
      </c>
      <c r="E6" s="47" t="s">
        <v>285</v>
      </c>
      <c r="F6" s="47" t="s">
        <v>269</v>
      </c>
      <c r="G6" s="47" t="s">
        <v>270</v>
      </c>
      <c r="H6" s="153">
        <f t="shared" si="0"/>
        <v>500000</v>
      </c>
      <c r="I6" s="152" t="s">
        <v>271</v>
      </c>
      <c r="J6" s="152" t="s">
        <v>272</v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3" ht="86.25" customHeight="1" x14ac:dyDescent="0.2">
      <c r="A7" s="47">
        <v>12</v>
      </c>
      <c r="B7" s="47" t="s">
        <v>275</v>
      </c>
      <c r="C7" s="152" t="s">
        <v>273</v>
      </c>
      <c r="D7" s="152" t="s">
        <v>342</v>
      </c>
      <c r="E7" s="47" t="s">
        <v>268</v>
      </c>
      <c r="F7" s="47" t="s">
        <v>274</v>
      </c>
      <c r="G7" s="47" t="s">
        <v>270</v>
      </c>
      <c r="H7" s="153">
        <f t="shared" si="0"/>
        <v>500000</v>
      </c>
      <c r="I7" s="152" t="s">
        <v>271</v>
      </c>
      <c r="J7" s="152" t="s">
        <v>272</v>
      </c>
      <c r="K7" s="49"/>
      <c r="L7" s="49"/>
      <c r="M7" s="49"/>
      <c r="N7" s="49"/>
      <c r="O7" s="49"/>
      <c r="P7" s="49"/>
      <c r="Q7" s="47" t="s">
        <v>217</v>
      </c>
      <c r="R7" s="49"/>
      <c r="S7" s="49"/>
      <c r="T7" s="49"/>
      <c r="U7" s="49"/>
      <c r="V7" s="49"/>
      <c r="W7" s="49"/>
    </row>
    <row r="8" spans="1:23" ht="88.5" customHeight="1" x14ac:dyDescent="0.2">
      <c r="A8" s="47">
        <v>13</v>
      </c>
      <c r="B8" s="47" t="s">
        <v>276</v>
      </c>
      <c r="C8" s="152" t="s">
        <v>277</v>
      </c>
      <c r="D8" s="152" t="s">
        <v>343</v>
      </c>
      <c r="E8" s="47" t="s">
        <v>268</v>
      </c>
      <c r="F8" s="47" t="s">
        <v>274</v>
      </c>
      <c r="G8" s="47" t="s">
        <v>270</v>
      </c>
      <c r="H8" s="153">
        <f t="shared" si="0"/>
        <v>500000</v>
      </c>
      <c r="I8" s="152" t="s">
        <v>271</v>
      </c>
      <c r="J8" s="152" t="s">
        <v>272</v>
      </c>
      <c r="K8" s="49"/>
      <c r="L8" s="49"/>
      <c r="M8" s="49"/>
      <c r="N8" s="49"/>
      <c r="O8" s="49"/>
      <c r="P8" s="49"/>
      <c r="Q8" s="49"/>
      <c r="R8" s="49"/>
      <c r="S8" s="49"/>
      <c r="T8" s="47" t="s">
        <v>217</v>
      </c>
      <c r="U8" s="49"/>
      <c r="V8" s="49"/>
      <c r="W8" s="49"/>
    </row>
    <row r="9" spans="1:23" ht="63.75" x14ac:dyDescent="0.2">
      <c r="A9" s="47">
        <v>16</v>
      </c>
      <c r="B9" s="152" t="s">
        <v>323</v>
      </c>
      <c r="C9" s="152" t="s">
        <v>322</v>
      </c>
      <c r="D9" s="152" t="s">
        <v>344</v>
      </c>
      <c r="E9" s="152" t="s">
        <v>325</v>
      </c>
      <c r="F9" s="152" t="s">
        <v>327</v>
      </c>
      <c r="G9" s="47" t="s">
        <v>270</v>
      </c>
      <c r="H9" s="153">
        <v>150000</v>
      </c>
      <c r="I9" s="152" t="s">
        <v>328</v>
      </c>
      <c r="J9" s="47" t="s">
        <v>329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1:23" ht="63.75" x14ac:dyDescent="0.2">
      <c r="A10" s="47">
        <v>17</v>
      </c>
      <c r="B10" s="172" t="s">
        <v>324</v>
      </c>
      <c r="C10" s="152" t="s">
        <v>322</v>
      </c>
      <c r="D10" s="152" t="s">
        <v>344</v>
      </c>
      <c r="E10" s="152" t="s">
        <v>326</v>
      </c>
      <c r="F10" s="152" t="s">
        <v>327</v>
      </c>
      <c r="G10" s="47" t="s">
        <v>270</v>
      </c>
      <c r="H10" s="153">
        <v>150000</v>
      </c>
      <c r="I10" s="152" t="s">
        <v>328</v>
      </c>
      <c r="J10" s="47" t="s">
        <v>329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3" ht="51" x14ac:dyDescent="0.2">
      <c r="A11" s="47">
        <v>18</v>
      </c>
      <c r="B11" s="175" t="s">
        <v>289</v>
      </c>
      <c r="C11" s="49" t="s">
        <v>345</v>
      </c>
      <c r="D11" s="152" t="s">
        <v>267</v>
      </c>
      <c r="E11" s="47" t="s">
        <v>290</v>
      </c>
      <c r="F11" s="47" t="s">
        <v>297</v>
      </c>
      <c r="G11" s="47" t="s">
        <v>291</v>
      </c>
      <c r="H11" s="153">
        <v>1000000</v>
      </c>
      <c r="I11" s="152" t="s">
        <v>292</v>
      </c>
      <c r="J11" s="47" t="s">
        <v>0</v>
      </c>
      <c r="K11" s="47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pans="1:23" ht="38.25" x14ac:dyDescent="0.2">
      <c r="A12" s="47">
        <v>19</v>
      </c>
      <c r="B12" s="154" t="s">
        <v>293</v>
      </c>
      <c r="C12" s="152" t="s">
        <v>294</v>
      </c>
      <c r="D12" s="152" t="s">
        <v>267</v>
      </c>
      <c r="E12" s="47" t="s">
        <v>290</v>
      </c>
      <c r="F12" s="47" t="s">
        <v>295</v>
      </c>
      <c r="G12" s="49"/>
      <c r="H12" s="153">
        <v>200000</v>
      </c>
      <c r="I12" s="152" t="s">
        <v>296</v>
      </c>
      <c r="J12" s="47" t="s">
        <v>0</v>
      </c>
      <c r="K12" s="47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3" x14ac:dyDescent="0.2">
      <c r="A13" s="47">
        <v>22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pans="1:23" ht="15" x14ac:dyDescent="0.2">
      <c r="A14" s="47">
        <v>23</v>
      </c>
      <c r="B14" s="49"/>
      <c r="C14" s="49"/>
      <c r="D14" s="49"/>
      <c r="E14" s="49"/>
      <c r="F14" s="49"/>
      <c r="G14" s="49"/>
      <c r="H14" s="155">
        <f>SUM(H3:H13)</f>
        <v>4500000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1:23" x14ac:dyDescent="0.2">
      <c r="A15" s="47">
        <v>24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1:23" x14ac:dyDescent="0.2">
      <c r="A16" s="47">
        <v>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spans="1:23" x14ac:dyDescent="0.2">
      <c r="A17" s="47">
        <v>26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1:23" x14ac:dyDescent="0.2">
      <c r="A18" s="47">
        <v>27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spans="1:23" x14ac:dyDescent="0.2">
      <c r="A19" s="47">
        <v>28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spans="1:23" x14ac:dyDescent="0.2">
      <c r="A20" s="47">
        <v>29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spans="1:23" x14ac:dyDescent="0.2">
      <c r="A21" s="47">
        <v>30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spans="1:23" x14ac:dyDescent="0.2">
      <c r="A22" s="47">
        <v>31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spans="1:23" x14ac:dyDescent="0.2">
      <c r="A23" s="47">
        <v>32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spans="1:23" x14ac:dyDescent="0.2">
      <c r="A24" s="47">
        <v>33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spans="1:23" x14ac:dyDescent="0.2">
      <c r="A25" s="47">
        <v>34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spans="1:23" x14ac:dyDescent="0.2">
      <c r="A26" s="47">
        <v>35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spans="1:23" x14ac:dyDescent="0.2">
      <c r="A27" s="47">
        <v>36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</sheetData>
  <mergeCells count="1">
    <mergeCell ref="L1:W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9"/>
  <sheetViews>
    <sheetView topLeftCell="J15" zoomScale="90" zoomScaleNormal="90" workbookViewId="0">
      <selection activeCell="U3" sqref="U3:U9"/>
    </sheetView>
  </sheetViews>
  <sheetFormatPr baseColWidth="10" defaultRowHeight="12.75" x14ac:dyDescent="0.2"/>
  <cols>
    <col min="1" max="1" width="3.28515625" style="46" customWidth="1"/>
    <col min="2" max="3" width="18.5703125" style="46" customWidth="1"/>
    <col min="4" max="4" width="22.42578125" style="46" customWidth="1"/>
    <col min="5" max="8" width="11.42578125" style="46" customWidth="1"/>
    <col min="9" max="9" width="28.7109375" style="46" customWidth="1"/>
    <col min="10" max="10" width="17" style="46" bestFit="1" customWidth="1"/>
    <col min="11" max="11" width="24.28515625" style="46" bestFit="1" customWidth="1"/>
    <col min="12" max="12" width="16.42578125" style="46" customWidth="1"/>
    <col min="13" max="15" width="6" style="46" customWidth="1"/>
    <col min="16" max="16" width="14.85546875" style="46" customWidth="1"/>
    <col min="17" max="17" width="18.28515625" style="46" customWidth="1"/>
    <col min="18" max="19" width="16" style="46" customWidth="1"/>
    <col min="20" max="20" width="21.42578125" style="46" customWidth="1"/>
    <col min="21" max="21" width="12.85546875" style="46" customWidth="1"/>
    <col min="22" max="16384" width="11.42578125" style="46"/>
  </cols>
  <sheetData>
    <row r="1" spans="1:22" ht="30" customHeight="1" x14ac:dyDescent="0.2">
      <c r="A1" s="224"/>
      <c r="B1" s="222" t="s">
        <v>73</v>
      </c>
      <c r="C1" s="222" t="s">
        <v>74</v>
      </c>
      <c r="D1" s="222" t="s">
        <v>75</v>
      </c>
      <c r="E1" s="221" t="s">
        <v>76</v>
      </c>
      <c r="F1" s="221"/>
      <c r="G1" s="221"/>
      <c r="H1" s="222" t="s">
        <v>351</v>
      </c>
      <c r="I1" s="222" t="s">
        <v>77</v>
      </c>
      <c r="J1" s="222" t="s">
        <v>78</v>
      </c>
      <c r="K1" s="222"/>
      <c r="L1" s="222"/>
      <c r="M1" s="222" t="s">
        <v>79</v>
      </c>
      <c r="N1" s="222"/>
      <c r="O1" s="222"/>
      <c r="P1" s="222"/>
      <c r="Q1" s="222" t="s">
        <v>80</v>
      </c>
      <c r="R1" s="222" t="s">
        <v>81</v>
      </c>
      <c r="S1" s="225" t="s">
        <v>102</v>
      </c>
      <c r="T1" s="222" t="s">
        <v>103</v>
      </c>
    </row>
    <row r="2" spans="1:22" ht="45" x14ac:dyDescent="0.2">
      <c r="A2" s="224"/>
      <c r="B2" s="225"/>
      <c r="C2" s="222"/>
      <c r="D2" s="222"/>
      <c r="E2" s="42" t="s">
        <v>82</v>
      </c>
      <c r="F2" s="42" t="s">
        <v>83</v>
      </c>
      <c r="G2" s="42" t="s">
        <v>84</v>
      </c>
      <c r="H2" s="222"/>
      <c r="I2" s="222"/>
      <c r="J2" s="43" t="s">
        <v>85</v>
      </c>
      <c r="K2" s="43" t="s">
        <v>86</v>
      </c>
      <c r="L2" s="43" t="s">
        <v>87</v>
      </c>
      <c r="M2" s="43" t="s">
        <v>88</v>
      </c>
      <c r="N2" s="42" t="s">
        <v>89</v>
      </c>
      <c r="O2" s="42" t="s">
        <v>90</v>
      </c>
      <c r="P2" s="43" t="s">
        <v>91</v>
      </c>
      <c r="Q2" s="222"/>
      <c r="R2" s="222"/>
      <c r="S2" s="226"/>
      <c r="T2" s="222"/>
      <c r="U2" s="46" t="s">
        <v>349</v>
      </c>
      <c r="V2" s="177" t="s">
        <v>346</v>
      </c>
    </row>
    <row r="3" spans="1:22" ht="82.5" x14ac:dyDescent="0.2">
      <c r="A3" s="47">
        <v>1</v>
      </c>
      <c r="B3" s="147" t="s">
        <v>370</v>
      </c>
      <c r="C3" s="147" t="s">
        <v>215</v>
      </c>
      <c r="D3" s="148" t="s">
        <v>216</v>
      </c>
      <c r="E3" s="149"/>
      <c r="F3" s="149" t="s">
        <v>217</v>
      </c>
      <c r="G3" s="149"/>
      <c r="H3" s="149">
        <v>3</v>
      </c>
      <c r="I3" s="149" t="s">
        <v>218</v>
      </c>
      <c r="J3" s="149" t="s">
        <v>217</v>
      </c>
      <c r="K3" s="149"/>
      <c r="L3" s="149"/>
      <c r="M3" s="149" t="s">
        <v>217</v>
      </c>
      <c r="N3" s="149"/>
      <c r="O3" s="149"/>
      <c r="P3" s="149"/>
      <c r="Q3" s="149">
        <f>220</f>
        <v>220</v>
      </c>
      <c r="R3" s="150">
        <v>240000</v>
      </c>
      <c r="S3" s="149" t="s">
        <v>219</v>
      </c>
      <c r="T3" s="147" t="s">
        <v>220</v>
      </c>
      <c r="U3" s="147">
        <v>12</v>
      </c>
      <c r="V3" s="47" t="s">
        <v>83</v>
      </c>
    </row>
    <row r="4" spans="1:22" ht="99" x14ac:dyDescent="0.2">
      <c r="A4" s="47">
        <v>2</v>
      </c>
      <c r="B4" s="147" t="s">
        <v>371</v>
      </c>
      <c r="C4" s="147" t="s">
        <v>221</v>
      </c>
      <c r="D4" s="148" t="s">
        <v>216</v>
      </c>
      <c r="E4" s="149"/>
      <c r="F4" s="149" t="s">
        <v>217</v>
      </c>
      <c r="G4" s="149"/>
      <c r="H4" s="149">
        <v>3</v>
      </c>
      <c r="I4" s="149" t="s">
        <v>218</v>
      </c>
      <c r="J4" s="149" t="s">
        <v>217</v>
      </c>
      <c r="K4" s="149"/>
      <c r="L4" s="149"/>
      <c r="M4" s="149" t="s">
        <v>217</v>
      </c>
      <c r="N4" s="149"/>
      <c r="O4" s="149"/>
      <c r="P4" s="149"/>
      <c r="Q4" s="149">
        <f>220</f>
        <v>220</v>
      </c>
      <c r="R4" s="150">
        <v>240000</v>
      </c>
      <c r="S4" s="149" t="s">
        <v>219</v>
      </c>
      <c r="T4" s="147" t="s">
        <v>220</v>
      </c>
      <c r="U4" s="147">
        <v>12</v>
      </c>
      <c r="V4" s="47" t="s">
        <v>83</v>
      </c>
    </row>
    <row r="5" spans="1:22" ht="99" x14ac:dyDescent="0.2">
      <c r="A5" s="47">
        <v>3</v>
      </c>
      <c r="B5" s="147" t="s">
        <v>372</v>
      </c>
      <c r="C5" s="147" t="s">
        <v>373</v>
      </c>
      <c r="D5" s="148" t="s">
        <v>216</v>
      </c>
      <c r="E5" s="149"/>
      <c r="F5" s="149" t="s">
        <v>217</v>
      </c>
      <c r="G5" s="149"/>
      <c r="H5" s="149">
        <v>3</v>
      </c>
      <c r="I5" s="149" t="s">
        <v>218</v>
      </c>
      <c r="J5" s="149" t="s">
        <v>217</v>
      </c>
      <c r="K5" s="149"/>
      <c r="L5" s="149"/>
      <c r="M5" s="149" t="s">
        <v>217</v>
      </c>
      <c r="N5" s="149"/>
      <c r="O5" s="149"/>
      <c r="P5" s="149"/>
      <c r="Q5" s="149">
        <f>220</f>
        <v>220</v>
      </c>
      <c r="R5" s="150">
        <v>240000</v>
      </c>
      <c r="S5" s="149" t="s">
        <v>219</v>
      </c>
      <c r="T5" s="147" t="s">
        <v>220</v>
      </c>
      <c r="U5" s="147">
        <v>12</v>
      </c>
      <c r="V5" s="47" t="s">
        <v>83</v>
      </c>
    </row>
    <row r="6" spans="1:22" ht="82.5" x14ac:dyDescent="0.2">
      <c r="A6" s="47">
        <v>4</v>
      </c>
      <c r="B6" s="147" t="s">
        <v>222</v>
      </c>
      <c r="C6" s="147" t="s">
        <v>223</v>
      </c>
      <c r="D6" s="148" t="s">
        <v>216</v>
      </c>
      <c r="E6" s="149"/>
      <c r="F6" s="149" t="s">
        <v>217</v>
      </c>
      <c r="G6" s="149"/>
      <c r="H6" s="149">
        <v>3</v>
      </c>
      <c r="I6" s="149" t="s">
        <v>218</v>
      </c>
      <c r="J6" s="149" t="s">
        <v>217</v>
      </c>
      <c r="K6" s="149"/>
      <c r="L6" s="149"/>
      <c r="M6" s="149" t="s">
        <v>217</v>
      </c>
      <c r="N6" s="149"/>
      <c r="O6" s="149"/>
      <c r="P6" s="149"/>
      <c r="Q6" s="149">
        <f>220</f>
        <v>220</v>
      </c>
      <c r="R6" s="150">
        <v>240000</v>
      </c>
      <c r="S6" s="149" t="s">
        <v>219</v>
      </c>
      <c r="T6" s="147" t="s">
        <v>220</v>
      </c>
      <c r="U6" s="147">
        <v>12</v>
      </c>
      <c r="V6" s="47" t="s">
        <v>83</v>
      </c>
    </row>
    <row r="7" spans="1:22" ht="132" x14ac:dyDescent="0.2">
      <c r="A7" s="47">
        <v>5</v>
      </c>
      <c r="B7" s="147" t="s">
        <v>374</v>
      </c>
      <c r="C7" s="147" t="s">
        <v>376</v>
      </c>
      <c r="D7" s="148" t="s">
        <v>216</v>
      </c>
      <c r="E7" s="149"/>
      <c r="F7" s="149" t="s">
        <v>217</v>
      </c>
      <c r="G7" s="149"/>
      <c r="H7" s="149">
        <v>3</v>
      </c>
      <c r="I7" s="149" t="s">
        <v>218</v>
      </c>
      <c r="J7" s="149" t="s">
        <v>217</v>
      </c>
      <c r="K7" s="149" t="s">
        <v>217</v>
      </c>
      <c r="L7" s="149"/>
      <c r="M7" s="149"/>
      <c r="N7" s="149" t="s">
        <v>217</v>
      </c>
      <c r="O7" s="149" t="s">
        <v>217</v>
      </c>
      <c r="P7" s="149"/>
      <c r="Q7" s="149">
        <f>12*10</f>
        <v>120</v>
      </c>
      <c r="R7" s="150">
        <v>240000</v>
      </c>
      <c r="S7" s="149" t="s">
        <v>219</v>
      </c>
      <c r="T7" s="147" t="s">
        <v>220</v>
      </c>
      <c r="U7" s="147">
        <v>12</v>
      </c>
      <c r="V7" s="47" t="s">
        <v>83</v>
      </c>
    </row>
    <row r="8" spans="1:22" ht="82.5" x14ac:dyDescent="0.2">
      <c r="A8" s="47">
        <v>6</v>
      </c>
      <c r="B8" s="147" t="s">
        <v>224</v>
      </c>
      <c r="C8" s="147" t="s">
        <v>225</v>
      </c>
      <c r="D8" s="147" t="s">
        <v>229</v>
      </c>
      <c r="E8" s="149"/>
      <c r="F8" s="149" t="s">
        <v>217</v>
      </c>
      <c r="G8" s="149"/>
      <c r="H8" s="149">
        <v>3</v>
      </c>
      <c r="I8" s="149" t="s">
        <v>230</v>
      </c>
      <c r="J8" s="149" t="s">
        <v>217</v>
      </c>
      <c r="K8" s="149" t="s">
        <v>217</v>
      </c>
      <c r="L8" s="149"/>
      <c r="M8" s="149"/>
      <c r="N8" s="149" t="s">
        <v>217</v>
      </c>
      <c r="O8" s="149" t="s">
        <v>217</v>
      </c>
      <c r="P8" s="149"/>
      <c r="Q8" s="149">
        <f>100</f>
        <v>100</v>
      </c>
      <c r="R8" s="150">
        <v>200000</v>
      </c>
      <c r="S8" s="149" t="s">
        <v>219</v>
      </c>
      <c r="T8" s="147" t="s">
        <v>231</v>
      </c>
      <c r="U8" s="147">
        <v>12</v>
      </c>
      <c r="V8" s="47" t="s">
        <v>83</v>
      </c>
    </row>
    <row r="9" spans="1:22" ht="99" x14ac:dyDescent="0.2">
      <c r="A9" s="47">
        <v>7</v>
      </c>
      <c r="B9" s="147" t="s">
        <v>227</v>
      </c>
      <c r="C9" s="147" t="s">
        <v>228</v>
      </c>
      <c r="D9" s="147" t="s">
        <v>229</v>
      </c>
      <c r="E9" s="149"/>
      <c r="F9" s="149" t="s">
        <v>217</v>
      </c>
      <c r="G9" s="149"/>
      <c r="H9" s="149">
        <v>3</v>
      </c>
      <c r="I9" s="149" t="s">
        <v>232</v>
      </c>
      <c r="J9" s="149" t="s">
        <v>217</v>
      </c>
      <c r="K9" s="149" t="s">
        <v>217</v>
      </c>
      <c r="L9" s="149"/>
      <c r="M9" s="149"/>
      <c r="N9" s="149" t="s">
        <v>217</v>
      </c>
      <c r="O9" s="149" t="s">
        <v>217</v>
      </c>
      <c r="P9" s="149"/>
      <c r="Q9" s="149">
        <v>100</v>
      </c>
      <c r="R9" s="150">
        <v>100000</v>
      </c>
      <c r="S9" s="149" t="s">
        <v>219</v>
      </c>
      <c r="T9" s="147" t="s">
        <v>231</v>
      </c>
      <c r="U9" s="147">
        <v>2</v>
      </c>
      <c r="V9" s="47" t="s">
        <v>83</v>
      </c>
    </row>
    <row r="10" spans="1:22" ht="82.5" x14ac:dyDescent="0.2">
      <c r="A10" s="47">
        <v>8</v>
      </c>
      <c r="B10" s="147" t="s">
        <v>235</v>
      </c>
      <c r="C10" s="147" t="s">
        <v>236</v>
      </c>
      <c r="D10" s="147" t="s">
        <v>216</v>
      </c>
      <c r="E10" s="149"/>
      <c r="F10" s="149"/>
      <c r="G10" s="149"/>
      <c r="H10" s="149">
        <v>4</v>
      </c>
      <c r="I10" s="149" t="s">
        <v>237</v>
      </c>
      <c r="J10" s="149"/>
      <c r="K10" s="149" t="s">
        <v>217</v>
      </c>
      <c r="L10" s="149"/>
      <c r="M10" s="149" t="s">
        <v>217</v>
      </c>
      <c r="N10" s="149" t="s">
        <v>217</v>
      </c>
      <c r="O10" s="149" t="s">
        <v>217</v>
      </c>
      <c r="P10" s="149"/>
      <c r="Q10" s="149"/>
      <c r="R10" s="150">
        <v>3000000</v>
      </c>
      <c r="S10" s="149" t="s">
        <v>219</v>
      </c>
      <c r="T10" s="147" t="s">
        <v>238</v>
      </c>
      <c r="U10" s="147" t="s">
        <v>239</v>
      </c>
      <c r="V10" s="47"/>
    </row>
    <row r="11" spans="1:22" ht="49.5" x14ac:dyDescent="0.2">
      <c r="A11" s="47">
        <v>9</v>
      </c>
      <c r="B11" s="147" t="s">
        <v>315</v>
      </c>
      <c r="C11" s="147" t="s">
        <v>314</v>
      </c>
      <c r="D11" s="147" t="s">
        <v>216</v>
      </c>
      <c r="E11" s="149"/>
      <c r="F11" s="149"/>
      <c r="G11" s="149"/>
      <c r="H11" s="149">
        <v>3</v>
      </c>
      <c r="I11" s="149" t="s">
        <v>316</v>
      </c>
      <c r="J11" s="149"/>
      <c r="K11" s="149" t="s">
        <v>217</v>
      </c>
      <c r="L11" s="149"/>
      <c r="M11" s="149"/>
      <c r="N11" s="149"/>
      <c r="O11" s="149"/>
      <c r="P11" s="149"/>
      <c r="Q11" s="149"/>
      <c r="R11" s="150">
        <v>6188320</v>
      </c>
      <c r="S11" s="149" t="s">
        <v>219</v>
      </c>
      <c r="T11" s="147" t="s">
        <v>317</v>
      </c>
      <c r="U11" s="147" t="s">
        <v>375</v>
      </c>
      <c r="V11" s="47"/>
    </row>
    <row r="12" spans="1:22" ht="82.5" x14ac:dyDescent="0.2">
      <c r="A12" s="47">
        <v>10</v>
      </c>
      <c r="B12" s="147" t="s">
        <v>313</v>
      </c>
      <c r="C12" s="147" t="s">
        <v>240</v>
      </c>
      <c r="D12" s="147" t="s">
        <v>241</v>
      </c>
      <c r="E12" s="149" t="s">
        <v>217</v>
      </c>
      <c r="F12" s="149"/>
      <c r="G12" s="149"/>
      <c r="H12" s="149">
        <v>60</v>
      </c>
      <c r="I12" s="149" t="s">
        <v>226</v>
      </c>
      <c r="J12" s="149"/>
      <c r="K12" s="149" t="s">
        <v>217</v>
      </c>
      <c r="L12" s="149"/>
      <c r="M12" s="149" t="s">
        <v>217</v>
      </c>
      <c r="N12" s="149"/>
      <c r="O12" s="149"/>
      <c r="P12" s="149"/>
      <c r="Q12" s="149"/>
      <c r="R12" s="150">
        <v>4705840</v>
      </c>
      <c r="S12" s="149" t="s">
        <v>219</v>
      </c>
      <c r="T12" s="147" t="s">
        <v>242</v>
      </c>
      <c r="U12" s="147">
        <v>1</v>
      </c>
      <c r="V12" s="47" t="s">
        <v>347</v>
      </c>
    </row>
    <row r="13" spans="1:22" ht="82.5" x14ac:dyDescent="0.2">
      <c r="A13" s="47">
        <v>11</v>
      </c>
      <c r="B13" s="147" t="s">
        <v>318</v>
      </c>
      <c r="C13" s="147" t="s">
        <v>240</v>
      </c>
      <c r="D13" s="147" t="s">
        <v>241</v>
      </c>
      <c r="E13" s="149" t="s">
        <v>217</v>
      </c>
      <c r="F13" s="149"/>
      <c r="G13" s="149"/>
      <c r="H13" s="149">
        <v>60</v>
      </c>
      <c r="I13" s="149" t="s">
        <v>226</v>
      </c>
      <c r="J13" s="149"/>
      <c r="K13" s="149" t="s">
        <v>217</v>
      </c>
      <c r="L13" s="149"/>
      <c r="M13" s="149" t="s">
        <v>217</v>
      </c>
      <c r="N13" s="149"/>
      <c r="O13" s="149"/>
      <c r="P13" s="149"/>
      <c r="Q13" s="149"/>
      <c r="R13" s="150">
        <v>4705840</v>
      </c>
      <c r="S13" s="149" t="s">
        <v>219</v>
      </c>
      <c r="T13" s="147" t="s">
        <v>242</v>
      </c>
      <c r="U13" s="147">
        <v>1</v>
      </c>
      <c r="V13" s="47" t="s">
        <v>347</v>
      </c>
    </row>
    <row r="14" spans="1:22" ht="82.5" x14ac:dyDescent="0.2">
      <c r="A14" s="47">
        <v>12</v>
      </c>
      <c r="B14" s="170" t="s">
        <v>319</v>
      </c>
      <c r="C14" s="170" t="s">
        <v>234</v>
      </c>
      <c r="D14" s="147" t="s">
        <v>241</v>
      </c>
      <c r="E14" s="47"/>
      <c r="F14" s="47"/>
      <c r="G14" s="47" t="s">
        <v>217</v>
      </c>
      <c r="H14" s="149">
        <v>4</v>
      </c>
      <c r="I14" s="47" t="s">
        <v>230</v>
      </c>
      <c r="J14" s="47"/>
      <c r="K14" s="47" t="s">
        <v>217</v>
      </c>
      <c r="L14" s="47"/>
      <c r="M14" s="47"/>
      <c r="N14" s="47" t="s">
        <v>217</v>
      </c>
      <c r="O14" s="47"/>
      <c r="P14" s="47"/>
      <c r="Q14" s="47"/>
      <c r="R14" s="171">
        <v>1400000</v>
      </c>
      <c r="S14" s="47" t="s">
        <v>219</v>
      </c>
      <c r="T14" s="147" t="s">
        <v>242</v>
      </c>
      <c r="U14" s="147">
        <v>1</v>
      </c>
      <c r="V14" s="47" t="s">
        <v>348</v>
      </c>
    </row>
    <row r="15" spans="1:22" ht="82.5" x14ac:dyDescent="0.2">
      <c r="A15" s="47">
        <v>13</v>
      </c>
      <c r="B15" s="170" t="s">
        <v>320</v>
      </c>
      <c r="C15" s="170" t="s">
        <v>321</v>
      </c>
      <c r="D15" s="147" t="s">
        <v>241</v>
      </c>
      <c r="E15" s="47"/>
      <c r="F15" s="47"/>
      <c r="G15" s="47" t="s">
        <v>217</v>
      </c>
      <c r="H15" s="47">
        <v>4</v>
      </c>
      <c r="I15" s="47" t="s">
        <v>230</v>
      </c>
      <c r="J15" s="47"/>
      <c r="K15" s="47" t="s">
        <v>217</v>
      </c>
      <c r="L15" s="47"/>
      <c r="M15" s="47"/>
      <c r="N15" s="47" t="s">
        <v>217</v>
      </c>
      <c r="O15" s="47"/>
      <c r="P15" s="47"/>
      <c r="Q15" s="47"/>
      <c r="R15" s="171">
        <v>1600000</v>
      </c>
      <c r="S15" s="47" t="s">
        <v>219</v>
      </c>
      <c r="T15" s="147" t="s">
        <v>242</v>
      </c>
      <c r="U15" s="147">
        <v>1</v>
      </c>
      <c r="V15" s="47" t="s">
        <v>348</v>
      </c>
    </row>
    <row r="16" spans="1:22" x14ac:dyDescent="0.2">
      <c r="A16" s="47">
        <v>20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0" x14ac:dyDescent="0.2">
      <c r="A17" s="47">
        <v>21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</row>
    <row r="18" spans="1:20" x14ac:dyDescent="0.2">
      <c r="A18" s="47">
        <v>22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</row>
    <row r="19" spans="1:20" x14ac:dyDescent="0.2">
      <c r="A19" s="47">
        <v>23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195">
        <f>SUM(R3:R17)</f>
        <v>23100000</v>
      </c>
      <c r="S19" s="47"/>
      <c r="T19" s="47"/>
    </row>
    <row r="20" spans="1:20" x14ac:dyDescent="0.2">
      <c r="A20" s="47">
        <v>24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1:20" x14ac:dyDescent="0.2">
      <c r="A21" s="47">
        <v>25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x14ac:dyDescent="0.2">
      <c r="A22" s="47">
        <v>26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</row>
    <row r="23" spans="1:20" x14ac:dyDescent="0.2">
      <c r="A23" s="47">
        <v>27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</row>
    <row r="24" spans="1:20" x14ac:dyDescent="0.2">
      <c r="A24" s="47">
        <v>28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x14ac:dyDescent="0.2">
      <c r="A25" s="47">
        <v>29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x14ac:dyDescent="0.2">
      <c r="A26" s="47">
        <v>30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x14ac:dyDescent="0.2">
      <c r="A27" s="47">
        <v>31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0" x14ac:dyDescent="0.2">
      <c r="A28" s="47">
        <v>32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</row>
    <row r="29" spans="1:20" x14ac:dyDescent="0.2">
      <c r="A29" s="47">
        <v>33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0" x14ac:dyDescent="0.2">
      <c r="A30" s="47">
        <v>34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</row>
    <row r="31" spans="1:20" x14ac:dyDescent="0.2">
      <c r="A31" s="47">
        <v>35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</row>
    <row r="32" spans="1:20" x14ac:dyDescent="0.2">
      <c r="A32" s="47">
        <v>36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</row>
    <row r="33" spans="1:20" x14ac:dyDescent="0.2">
      <c r="A33" s="47">
        <v>37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</row>
    <row r="34" spans="1:20" x14ac:dyDescent="0.2">
      <c r="A34" s="47">
        <v>38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</row>
    <row r="35" spans="1:20" x14ac:dyDescent="0.2">
      <c r="A35" s="47">
        <v>39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</row>
    <row r="36" spans="1:20" x14ac:dyDescent="0.2">
      <c r="A36" s="47">
        <v>40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</row>
    <row r="37" spans="1:20" x14ac:dyDescent="0.2">
      <c r="A37" s="47">
        <v>41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 x14ac:dyDescent="0.2">
      <c r="A38" s="47">
        <v>42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</row>
    <row r="39" spans="1:20" x14ac:dyDescent="0.2">
      <c r="A39" s="47">
        <v>43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</row>
  </sheetData>
  <autoFilter ref="A2:V39"/>
  <mergeCells count="13">
    <mergeCell ref="T1:T2"/>
    <mergeCell ref="S1:S2"/>
    <mergeCell ref="I1:I2"/>
    <mergeCell ref="B1:B2"/>
    <mergeCell ref="C1:C2"/>
    <mergeCell ref="D1:D2"/>
    <mergeCell ref="E1:G1"/>
    <mergeCell ref="H1:H2"/>
    <mergeCell ref="A1:A2"/>
    <mergeCell ref="J1:L1"/>
    <mergeCell ref="M1:P1"/>
    <mergeCell ref="Q1:Q2"/>
    <mergeCell ref="R1:R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89"/>
  <sheetViews>
    <sheetView zoomScale="90" zoomScaleNormal="90" workbookViewId="0">
      <selection activeCell="M87" sqref="M87"/>
    </sheetView>
  </sheetViews>
  <sheetFormatPr baseColWidth="10" defaultColWidth="11.5703125" defaultRowHeight="16.5" x14ac:dyDescent="0.3"/>
  <cols>
    <col min="1" max="1" width="10.5703125" style="44" customWidth="1"/>
    <col min="2" max="2" width="10.7109375" style="44" customWidth="1"/>
    <col min="3" max="3" width="15.42578125" style="44" customWidth="1"/>
    <col min="4" max="4" width="13.28515625" style="44" customWidth="1"/>
    <col min="5" max="5" width="15.7109375" style="44" customWidth="1"/>
    <col min="6" max="6" width="20.85546875" style="44" customWidth="1"/>
    <col min="7" max="7" width="27" style="44" customWidth="1"/>
    <col min="8" max="8" width="18.28515625" style="44" customWidth="1"/>
    <col min="9" max="9" width="15.7109375" style="44" customWidth="1"/>
    <col min="10" max="16384" width="11.5703125" style="44"/>
  </cols>
  <sheetData>
    <row r="1" spans="1:9" ht="38.450000000000003" customHeight="1" x14ac:dyDescent="0.3">
      <c r="A1" s="227" t="s">
        <v>181</v>
      </c>
      <c r="B1" s="227"/>
      <c r="C1" s="227"/>
      <c r="D1" s="227"/>
      <c r="E1" s="227"/>
      <c r="F1" s="227"/>
      <c r="G1" s="227"/>
      <c r="H1" s="227"/>
      <c r="I1" s="227"/>
    </row>
    <row r="2" spans="1:9" ht="83.45" customHeight="1" x14ac:dyDescent="0.3">
      <c r="A2" s="45" t="s">
        <v>94</v>
      </c>
      <c r="B2" s="45" t="s">
        <v>95</v>
      </c>
      <c r="C2" s="45" t="s">
        <v>93</v>
      </c>
      <c r="D2" s="45" t="s">
        <v>96</v>
      </c>
      <c r="E2" s="45" t="s">
        <v>37</v>
      </c>
      <c r="F2" s="45" t="s">
        <v>97</v>
      </c>
      <c r="G2" s="45" t="s">
        <v>98</v>
      </c>
      <c r="H2" s="45" t="s">
        <v>99</v>
      </c>
      <c r="I2" s="45" t="s">
        <v>100</v>
      </c>
    </row>
    <row r="3" spans="1:9" ht="49.5" x14ac:dyDescent="0.3">
      <c r="A3" s="151">
        <v>43015</v>
      </c>
      <c r="B3" s="147" t="s">
        <v>243</v>
      </c>
      <c r="C3" s="147" t="s">
        <v>244</v>
      </c>
      <c r="D3" s="147" t="s">
        <v>245</v>
      </c>
      <c r="E3" s="147" t="s">
        <v>245</v>
      </c>
      <c r="F3" s="147" t="s">
        <v>224</v>
      </c>
      <c r="G3" s="147" t="s">
        <v>225</v>
      </c>
      <c r="H3" s="147" t="s">
        <v>246</v>
      </c>
      <c r="I3" s="147" t="s">
        <v>247</v>
      </c>
    </row>
    <row r="4" spans="1:9" ht="66" x14ac:dyDescent="0.3">
      <c r="A4" s="151">
        <v>43018</v>
      </c>
      <c r="B4" s="147" t="s">
        <v>243</v>
      </c>
      <c r="C4" s="147" t="s">
        <v>244</v>
      </c>
      <c r="D4" s="147" t="s">
        <v>245</v>
      </c>
      <c r="E4" s="147" t="s">
        <v>245</v>
      </c>
      <c r="F4" s="147" t="s">
        <v>227</v>
      </c>
      <c r="G4" s="147" t="s">
        <v>248</v>
      </c>
      <c r="H4" s="147" t="s">
        <v>249</v>
      </c>
      <c r="I4" s="147" t="s">
        <v>247</v>
      </c>
    </row>
    <row r="5" spans="1:9" ht="66" x14ac:dyDescent="0.3">
      <c r="A5" s="151">
        <v>43028</v>
      </c>
      <c r="B5" s="147" t="s">
        <v>250</v>
      </c>
      <c r="C5" s="147" t="s">
        <v>244</v>
      </c>
      <c r="D5" s="147" t="s">
        <v>245</v>
      </c>
      <c r="E5" s="147" t="s">
        <v>245</v>
      </c>
      <c r="F5" s="147" t="s">
        <v>370</v>
      </c>
      <c r="G5" s="147" t="s">
        <v>215</v>
      </c>
      <c r="H5" s="147" t="s">
        <v>246</v>
      </c>
      <c r="I5" s="147" t="s">
        <v>247</v>
      </c>
    </row>
    <row r="6" spans="1:9" ht="66" x14ac:dyDescent="0.3">
      <c r="A6" s="151">
        <v>43038</v>
      </c>
      <c r="B6" s="147" t="s">
        <v>250</v>
      </c>
      <c r="C6" s="147" t="s">
        <v>244</v>
      </c>
      <c r="D6" s="147" t="s">
        <v>245</v>
      </c>
      <c r="E6" s="147" t="s">
        <v>245</v>
      </c>
      <c r="F6" s="147" t="s">
        <v>371</v>
      </c>
      <c r="G6" s="147" t="s">
        <v>221</v>
      </c>
      <c r="H6" s="147" t="s">
        <v>246</v>
      </c>
      <c r="I6" s="147" t="s">
        <v>247</v>
      </c>
    </row>
    <row r="7" spans="1:9" ht="66" x14ac:dyDescent="0.3">
      <c r="A7" s="151">
        <v>43009</v>
      </c>
      <c r="B7" s="147" t="s">
        <v>250</v>
      </c>
      <c r="C7" s="147" t="s">
        <v>244</v>
      </c>
      <c r="D7" s="147" t="s">
        <v>245</v>
      </c>
      <c r="E7" s="147" t="s">
        <v>245</v>
      </c>
      <c r="F7" s="147" t="s">
        <v>372</v>
      </c>
      <c r="G7" s="147" t="s">
        <v>373</v>
      </c>
      <c r="H7" s="147" t="s">
        <v>246</v>
      </c>
      <c r="I7" s="147" t="s">
        <v>247</v>
      </c>
    </row>
    <row r="8" spans="1:9" ht="66" x14ac:dyDescent="0.3">
      <c r="A8" s="151">
        <v>43009</v>
      </c>
      <c r="B8" s="147" t="s">
        <v>250</v>
      </c>
      <c r="C8" s="147" t="s">
        <v>244</v>
      </c>
      <c r="D8" s="147" t="s">
        <v>245</v>
      </c>
      <c r="E8" s="147" t="s">
        <v>245</v>
      </c>
      <c r="F8" s="147" t="s">
        <v>222</v>
      </c>
      <c r="G8" s="147" t="s">
        <v>223</v>
      </c>
      <c r="H8" s="147" t="s">
        <v>246</v>
      </c>
      <c r="I8" s="147" t="s">
        <v>247</v>
      </c>
    </row>
    <row r="9" spans="1:9" ht="82.5" x14ac:dyDescent="0.3">
      <c r="A9" s="151">
        <v>43009</v>
      </c>
      <c r="B9" s="147" t="s">
        <v>243</v>
      </c>
      <c r="C9" s="147" t="s">
        <v>244</v>
      </c>
      <c r="D9" s="147" t="s">
        <v>245</v>
      </c>
      <c r="E9" s="147" t="s">
        <v>245</v>
      </c>
      <c r="F9" s="147" t="s">
        <v>374</v>
      </c>
      <c r="G9" s="147" t="s">
        <v>376</v>
      </c>
      <c r="H9" s="147" t="s">
        <v>246</v>
      </c>
      <c r="I9" s="147" t="s">
        <v>247</v>
      </c>
    </row>
    <row r="10" spans="1:9" ht="49.5" x14ac:dyDescent="0.3">
      <c r="A10" s="151">
        <v>43040</v>
      </c>
      <c r="B10" s="147" t="s">
        <v>243</v>
      </c>
      <c r="C10" s="147" t="s">
        <v>244</v>
      </c>
      <c r="D10" s="147" t="s">
        <v>245</v>
      </c>
      <c r="E10" s="147" t="s">
        <v>245</v>
      </c>
      <c r="F10" s="147" t="s">
        <v>224</v>
      </c>
      <c r="G10" s="147" t="s">
        <v>225</v>
      </c>
      <c r="H10" s="147" t="s">
        <v>246</v>
      </c>
      <c r="I10" s="147" t="s">
        <v>247</v>
      </c>
    </row>
    <row r="11" spans="1:9" ht="66" x14ac:dyDescent="0.3">
      <c r="A11" s="151">
        <v>43040</v>
      </c>
      <c r="B11" s="147" t="s">
        <v>250</v>
      </c>
      <c r="C11" s="147" t="s">
        <v>244</v>
      </c>
      <c r="D11" s="147" t="s">
        <v>245</v>
      </c>
      <c r="E11" s="147" t="s">
        <v>245</v>
      </c>
      <c r="F11" s="147" t="s">
        <v>370</v>
      </c>
      <c r="G11" s="147" t="s">
        <v>215</v>
      </c>
      <c r="H11" s="147" t="s">
        <v>254</v>
      </c>
      <c r="I11" s="147" t="s">
        <v>247</v>
      </c>
    </row>
    <row r="12" spans="1:9" ht="66" x14ac:dyDescent="0.3">
      <c r="A12" s="151">
        <v>43040</v>
      </c>
      <c r="B12" s="147" t="s">
        <v>251</v>
      </c>
      <c r="C12" s="147" t="s">
        <v>244</v>
      </c>
      <c r="D12" s="147" t="s">
        <v>245</v>
      </c>
      <c r="E12" s="147" t="s">
        <v>255</v>
      </c>
      <c r="F12" s="147" t="s">
        <v>371</v>
      </c>
      <c r="G12" s="147" t="s">
        <v>221</v>
      </c>
      <c r="H12" s="147" t="s">
        <v>254</v>
      </c>
      <c r="I12" s="147" t="s">
        <v>247</v>
      </c>
    </row>
    <row r="13" spans="1:9" ht="66" x14ac:dyDescent="0.3">
      <c r="A13" s="151">
        <v>43040</v>
      </c>
      <c r="B13" s="147" t="s">
        <v>252</v>
      </c>
      <c r="C13" s="147" t="s">
        <v>244</v>
      </c>
      <c r="D13" s="147" t="s">
        <v>245</v>
      </c>
      <c r="E13" s="147" t="s">
        <v>255</v>
      </c>
      <c r="F13" s="147" t="s">
        <v>372</v>
      </c>
      <c r="G13" s="147" t="s">
        <v>373</v>
      </c>
      <c r="H13" s="147" t="s">
        <v>254</v>
      </c>
      <c r="I13" s="147" t="s">
        <v>247</v>
      </c>
    </row>
    <row r="14" spans="1:9" ht="66" x14ac:dyDescent="0.3">
      <c r="A14" s="151">
        <v>43040</v>
      </c>
      <c r="B14" s="147" t="s">
        <v>253</v>
      </c>
      <c r="C14" s="147" t="s">
        <v>244</v>
      </c>
      <c r="D14" s="147" t="s">
        <v>245</v>
      </c>
      <c r="E14" s="147" t="s">
        <v>255</v>
      </c>
      <c r="F14" s="147" t="s">
        <v>222</v>
      </c>
      <c r="G14" s="147" t="s">
        <v>223</v>
      </c>
      <c r="H14" s="147" t="s">
        <v>254</v>
      </c>
      <c r="I14" s="147" t="s">
        <v>247</v>
      </c>
    </row>
    <row r="15" spans="1:9" ht="82.5" x14ac:dyDescent="0.3">
      <c r="A15" s="151">
        <v>43040</v>
      </c>
      <c r="B15" s="147" t="s">
        <v>250</v>
      </c>
      <c r="C15" s="147" t="s">
        <v>244</v>
      </c>
      <c r="D15" s="147" t="s">
        <v>245</v>
      </c>
      <c r="E15" s="147" t="s">
        <v>255</v>
      </c>
      <c r="F15" s="147" t="s">
        <v>374</v>
      </c>
      <c r="G15" s="147" t="s">
        <v>376</v>
      </c>
      <c r="H15" s="147" t="s">
        <v>246</v>
      </c>
      <c r="I15" s="147" t="s">
        <v>247</v>
      </c>
    </row>
    <row r="16" spans="1:9" ht="66" x14ac:dyDescent="0.3">
      <c r="A16" s="151">
        <v>43040</v>
      </c>
      <c r="B16" s="147" t="s">
        <v>378</v>
      </c>
      <c r="C16" s="147" t="s">
        <v>244</v>
      </c>
      <c r="D16" s="147" t="s">
        <v>245</v>
      </c>
      <c r="E16" s="147" t="s">
        <v>377</v>
      </c>
      <c r="F16" s="147" t="s">
        <v>313</v>
      </c>
      <c r="G16" s="147" t="s">
        <v>240</v>
      </c>
      <c r="H16" s="147" t="s">
        <v>257</v>
      </c>
      <c r="I16" s="147" t="s">
        <v>247</v>
      </c>
    </row>
    <row r="17" spans="1:9" ht="49.5" x14ac:dyDescent="0.3">
      <c r="A17" s="151">
        <v>43070</v>
      </c>
      <c r="B17" s="147" t="s">
        <v>243</v>
      </c>
      <c r="C17" s="147" t="s">
        <v>244</v>
      </c>
      <c r="D17" s="147" t="s">
        <v>245</v>
      </c>
      <c r="E17" s="147" t="s">
        <v>245</v>
      </c>
      <c r="F17" s="147" t="s">
        <v>224</v>
      </c>
      <c r="G17" s="147" t="s">
        <v>225</v>
      </c>
      <c r="H17" s="147" t="s">
        <v>246</v>
      </c>
      <c r="I17" s="147" t="s">
        <v>247</v>
      </c>
    </row>
    <row r="18" spans="1:9" ht="66" x14ac:dyDescent="0.3">
      <c r="A18" s="151">
        <v>43070</v>
      </c>
      <c r="B18" s="147" t="s">
        <v>243</v>
      </c>
      <c r="C18" s="147" t="s">
        <v>244</v>
      </c>
      <c r="D18" s="147" t="s">
        <v>245</v>
      </c>
      <c r="E18" s="147" t="s">
        <v>245</v>
      </c>
      <c r="F18" s="147" t="s">
        <v>227</v>
      </c>
      <c r="G18" s="147" t="s">
        <v>248</v>
      </c>
      <c r="H18" s="147" t="s">
        <v>246</v>
      </c>
      <c r="I18" s="147" t="s">
        <v>247</v>
      </c>
    </row>
    <row r="19" spans="1:9" ht="66" x14ac:dyDescent="0.3">
      <c r="A19" s="151">
        <v>43070</v>
      </c>
      <c r="B19" s="147" t="s">
        <v>250</v>
      </c>
      <c r="C19" s="147" t="s">
        <v>244</v>
      </c>
      <c r="D19" s="147" t="s">
        <v>245</v>
      </c>
      <c r="E19" s="147" t="s">
        <v>245</v>
      </c>
      <c r="F19" s="147" t="s">
        <v>370</v>
      </c>
      <c r="G19" s="147" t="s">
        <v>215</v>
      </c>
      <c r="H19" s="147" t="s">
        <v>256</v>
      </c>
      <c r="I19" s="147" t="s">
        <v>247</v>
      </c>
    </row>
    <row r="20" spans="1:9" ht="66" x14ac:dyDescent="0.3">
      <c r="A20" s="151">
        <v>43070</v>
      </c>
      <c r="B20" s="147" t="s">
        <v>251</v>
      </c>
      <c r="C20" s="147" t="s">
        <v>244</v>
      </c>
      <c r="D20" s="147" t="s">
        <v>245</v>
      </c>
      <c r="E20" s="147" t="s">
        <v>255</v>
      </c>
      <c r="F20" s="147" t="s">
        <v>371</v>
      </c>
      <c r="G20" s="147" t="s">
        <v>221</v>
      </c>
      <c r="H20" s="147" t="s">
        <v>256</v>
      </c>
      <c r="I20" s="147" t="s">
        <v>247</v>
      </c>
    </row>
    <row r="21" spans="1:9" ht="66" x14ac:dyDescent="0.3">
      <c r="A21" s="151">
        <v>43070</v>
      </c>
      <c r="B21" s="147" t="s">
        <v>252</v>
      </c>
      <c r="C21" s="147" t="s">
        <v>244</v>
      </c>
      <c r="D21" s="147" t="s">
        <v>245</v>
      </c>
      <c r="E21" s="147" t="s">
        <v>255</v>
      </c>
      <c r="F21" s="147" t="s">
        <v>372</v>
      </c>
      <c r="G21" s="147" t="s">
        <v>373</v>
      </c>
      <c r="H21" s="147" t="s">
        <v>256</v>
      </c>
      <c r="I21" s="147" t="s">
        <v>247</v>
      </c>
    </row>
    <row r="22" spans="1:9" ht="66" x14ac:dyDescent="0.3">
      <c r="A22" s="151">
        <v>43070</v>
      </c>
      <c r="B22" s="147" t="s">
        <v>253</v>
      </c>
      <c r="C22" s="147" t="s">
        <v>244</v>
      </c>
      <c r="D22" s="147" t="s">
        <v>245</v>
      </c>
      <c r="E22" s="147" t="s">
        <v>255</v>
      </c>
      <c r="F22" s="147" t="s">
        <v>222</v>
      </c>
      <c r="G22" s="147" t="s">
        <v>223</v>
      </c>
      <c r="H22" s="147" t="s">
        <v>256</v>
      </c>
      <c r="I22" s="147" t="s">
        <v>247</v>
      </c>
    </row>
    <row r="23" spans="1:9" ht="82.5" x14ac:dyDescent="0.3">
      <c r="A23" s="151">
        <v>43070</v>
      </c>
      <c r="B23" s="147" t="s">
        <v>250</v>
      </c>
      <c r="C23" s="147" t="s">
        <v>244</v>
      </c>
      <c r="D23" s="147" t="s">
        <v>245</v>
      </c>
      <c r="E23" s="147" t="s">
        <v>255</v>
      </c>
      <c r="F23" s="147" t="s">
        <v>374</v>
      </c>
      <c r="G23" s="147" t="s">
        <v>376</v>
      </c>
      <c r="H23" s="147" t="s">
        <v>246</v>
      </c>
      <c r="I23" s="147" t="s">
        <v>247</v>
      </c>
    </row>
    <row r="24" spans="1:9" ht="49.5" x14ac:dyDescent="0.3">
      <c r="A24" s="151">
        <v>43101</v>
      </c>
      <c r="B24" s="147" t="s">
        <v>243</v>
      </c>
      <c r="C24" s="147" t="s">
        <v>244</v>
      </c>
      <c r="D24" s="147" t="s">
        <v>245</v>
      </c>
      <c r="E24" s="147" t="s">
        <v>245</v>
      </c>
      <c r="F24" s="147" t="s">
        <v>224</v>
      </c>
      <c r="G24" s="147" t="s">
        <v>225</v>
      </c>
      <c r="H24" s="147" t="s">
        <v>246</v>
      </c>
      <c r="I24" s="147" t="s">
        <v>247</v>
      </c>
    </row>
    <row r="25" spans="1:9" ht="66" x14ac:dyDescent="0.3">
      <c r="A25" s="151">
        <v>43101</v>
      </c>
      <c r="B25" s="147" t="s">
        <v>243</v>
      </c>
      <c r="C25" s="147" t="s">
        <v>244</v>
      </c>
      <c r="D25" s="147" t="s">
        <v>245</v>
      </c>
      <c r="E25" s="147" t="s">
        <v>245</v>
      </c>
      <c r="F25" s="147" t="s">
        <v>370</v>
      </c>
      <c r="G25" s="147" t="s">
        <v>215</v>
      </c>
      <c r="H25" s="147" t="s">
        <v>249</v>
      </c>
      <c r="I25" s="147" t="s">
        <v>247</v>
      </c>
    </row>
    <row r="26" spans="1:9" ht="66" x14ac:dyDescent="0.3">
      <c r="A26" s="151">
        <v>43101</v>
      </c>
      <c r="B26" s="147" t="s">
        <v>250</v>
      </c>
      <c r="C26" s="147" t="s">
        <v>244</v>
      </c>
      <c r="D26" s="147" t="s">
        <v>245</v>
      </c>
      <c r="E26" s="147" t="s">
        <v>245</v>
      </c>
      <c r="F26" s="147" t="s">
        <v>371</v>
      </c>
      <c r="G26" s="147" t="s">
        <v>221</v>
      </c>
      <c r="H26" s="147" t="s">
        <v>257</v>
      </c>
      <c r="I26" s="147" t="s">
        <v>247</v>
      </c>
    </row>
    <row r="27" spans="1:9" ht="66" x14ac:dyDescent="0.3">
      <c r="A27" s="151">
        <v>43101</v>
      </c>
      <c r="B27" s="147" t="s">
        <v>251</v>
      </c>
      <c r="C27" s="147" t="s">
        <v>244</v>
      </c>
      <c r="D27" s="147" t="s">
        <v>245</v>
      </c>
      <c r="E27" s="147" t="s">
        <v>255</v>
      </c>
      <c r="F27" s="147" t="s">
        <v>372</v>
      </c>
      <c r="G27" s="147" t="s">
        <v>373</v>
      </c>
      <c r="H27" s="147" t="s">
        <v>257</v>
      </c>
      <c r="I27" s="147" t="s">
        <v>247</v>
      </c>
    </row>
    <row r="28" spans="1:9" ht="66" x14ac:dyDescent="0.3">
      <c r="A28" s="151">
        <v>43101</v>
      </c>
      <c r="B28" s="147" t="s">
        <v>252</v>
      </c>
      <c r="C28" s="147" t="s">
        <v>244</v>
      </c>
      <c r="D28" s="147" t="s">
        <v>245</v>
      </c>
      <c r="E28" s="147" t="s">
        <v>255</v>
      </c>
      <c r="F28" s="147" t="s">
        <v>222</v>
      </c>
      <c r="G28" s="147" t="s">
        <v>223</v>
      </c>
      <c r="H28" s="147" t="s">
        <v>257</v>
      </c>
      <c r="I28" s="147" t="s">
        <v>247</v>
      </c>
    </row>
    <row r="29" spans="1:9" ht="82.5" x14ac:dyDescent="0.3">
      <c r="A29" s="151">
        <v>43101</v>
      </c>
      <c r="B29" s="147" t="s">
        <v>253</v>
      </c>
      <c r="C29" s="147" t="s">
        <v>244</v>
      </c>
      <c r="D29" s="147" t="s">
        <v>245</v>
      </c>
      <c r="E29" s="147" t="s">
        <v>255</v>
      </c>
      <c r="F29" s="147" t="s">
        <v>374</v>
      </c>
      <c r="G29" s="147" t="s">
        <v>376</v>
      </c>
      <c r="H29" s="147" t="s">
        <v>257</v>
      </c>
      <c r="I29" s="147" t="s">
        <v>247</v>
      </c>
    </row>
    <row r="30" spans="1:9" ht="49.5" x14ac:dyDescent="0.3">
      <c r="A30" s="151">
        <v>43101</v>
      </c>
      <c r="B30" s="147" t="s">
        <v>258</v>
      </c>
      <c r="C30" s="147" t="s">
        <v>244</v>
      </c>
      <c r="D30" s="147" t="s">
        <v>245</v>
      </c>
      <c r="E30" s="147" t="s">
        <v>245</v>
      </c>
      <c r="F30" s="147" t="s">
        <v>235</v>
      </c>
      <c r="G30" s="147" t="s">
        <v>236</v>
      </c>
      <c r="H30" s="147" t="s">
        <v>246</v>
      </c>
      <c r="I30" s="147" t="s">
        <v>247</v>
      </c>
    </row>
    <row r="31" spans="1:9" ht="49.5" x14ac:dyDescent="0.3">
      <c r="A31" s="151">
        <v>43132</v>
      </c>
      <c r="B31" s="147" t="s">
        <v>243</v>
      </c>
      <c r="C31" s="147" t="s">
        <v>244</v>
      </c>
      <c r="D31" s="147" t="s">
        <v>245</v>
      </c>
      <c r="E31" s="147" t="s">
        <v>245</v>
      </c>
      <c r="F31" s="147" t="s">
        <v>224</v>
      </c>
      <c r="G31" s="147" t="s">
        <v>225</v>
      </c>
      <c r="H31" s="147" t="s">
        <v>246</v>
      </c>
      <c r="I31" s="147" t="s">
        <v>247</v>
      </c>
    </row>
    <row r="32" spans="1:9" ht="66" x14ac:dyDescent="0.3">
      <c r="A32" s="151">
        <v>43132</v>
      </c>
      <c r="B32" s="147" t="s">
        <v>250</v>
      </c>
      <c r="C32" s="147" t="s">
        <v>244</v>
      </c>
      <c r="D32" s="147" t="s">
        <v>245</v>
      </c>
      <c r="E32" s="147" t="s">
        <v>245</v>
      </c>
      <c r="F32" s="147" t="s">
        <v>370</v>
      </c>
      <c r="G32" s="147" t="s">
        <v>215</v>
      </c>
      <c r="H32" s="147" t="s">
        <v>246</v>
      </c>
      <c r="I32" s="147" t="s">
        <v>247</v>
      </c>
    </row>
    <row r="33" spans="1:9" ht="66" x14ac:dyDescent="0.3">
      <c r="A33" s="151">
        <v>43132</v>
      </c>
      <c r="B33" s="147" t="s">
        <v>251</v>
      </c>
      <c r="C33" s="147" t="s">
        <v>244</v>
      </c>
      <c r="D33" s="147" t="s">
        <v>245</v>
      </c>
      <c r="E33" s="147" t="s">
        <v>245</v>
      </c>
      <c r="F33" s="147" t="s">
        <v>371</v>
      </c>
      <c r="G33" s="147" t="s">
        <v>221</v>
      </c>
      <c r="H33" s="147" t="s">
        <v>246</v>
      </c>
      <c r="I33" s="147" t="s">
        <v>247</v>
      </c>
    </row>
    <row r="34" spans="1:9" ht="66" x14ac:dyDescent="0.3">
      <c r="A34" s="151">
        <v>43132</v>
      </c>
      <c r="B34" s="147" t="s">
        <v>252</v>
      </c>
      <c r="C34" s="147" t="s">
        <v>244</v>
      </c>
      <c r="D34" s="147" t="s">
        <v>245</v>
      </c>
      <c r="E34" s="147" t="s">
        <v>245</v>
      </c>
      <c r="F34" s="147" t="s">
        <v>372</v>
      </c>
      <c r="G34" s="147" t="s">
        <v>373</v>
      </c>
      <c r="H34" s="147" t="s">
        <v>246</v>
      </c>
      <c r="I34" s="147" t="s">
        <v>247</v>
      </c>
    </row>
    <row r="35" spans="1:9" ht="66" x14ac:dyDescent="0.3">
      <c r="A35" s="151">
        <v>43132</v>
      </c>
      <c r="B35" s="147" t="s">
        <v>253</v>
      </c>
      <c r="C35" s="147" t="s">
        <v>244</v>
      </c>
      <c r="D35" s="147" t="s">
        <v>245</v>
      </c>
      <c r="E35" s="147" t="s">
        <v>245</v>
      </c>
      <c r="F35" s="147" t="s">
        <v>222</v>
      </c>
      <c r="G35" s="147" t="s">
        <v>223</v>
      </c>
      <c r="H35" s="147" t="s">
        <v>246</v>
      </c>
      <c r="I35" s="147" t="s">
        <v>247</v>
      </c>
    </row>
    <row r="36" spans="1:9" ht="82.5" x14ac:dyDescent="0.3">
      <c r="A36" s="151">
        <v>43132</v>
      </c>
      <c r="B36" s="147" t="s">
        <v>258</v>
      </c>
      <c r="C36" s="147" t="s">
        <v>244</v>
      </c>
      <c r="D36" s="147" t="s">
        <v>245</v>
      </c>
      <c r="E36" s="147" t="s">
        <v>245</v>
      </c>
      <c r="F36" s="147" t="s">
        <v>374</v>
      </c>
      <c r="G36" s="147" t="s">
        <v>376</v>
      </c>
      <c r="H36" s="147" t="s">
        <v>246</v>
      </c>
      <c r="I36" s="147" t="s">
        <v>247</v>
      </c>
    </row>
    <row r="37" spans="1:9" ht="49.5" x14ac:dyDescent="0.3">
      <c r="A37" s="151">
        <v>43132</v>
      </c>
      <c r="B37" s="147" t="s">
        <v>258</v>
      </c>
      <c r="C37" s="147" t="s">
        <v>244</v>
      </c>
      <c r="D37" s="147" t="s">
        <v>245</v>
      </c>
      <c r="E37" s="147" t="s">
        <v>245</v>
      </c>
      <c r="F37" s="147" t="s">
        <v>235</v>
      </c>
      <c r="G37" s="147" t="s">
        <v>236</v>
      </c>
      <c r="H37" s="147" t="s">
        <v>246</v>
      </c>
      <c r="I37" s="147" t="s">
        <v>247</v>
      </c>
    </row>
    <row r="38" spans="1:9" ht="49.5" x14ac:dyDescent="0.3">
      <c r="A38" s="151">
        <v>43160</v>
      </c>
      <c r="B38" s="147" t="s">
        <v>243</v>
      </c>
      <c r="C38" s="147" t="s">
        <v>244</v>
      </c>
      <c r="D38" s="147" t="s">
        <v>245</v>
      </c>
      <c r="E38" s="147" t="s">
        <v>245</v>
      </c>
      <c r="F38" s="147" t="s">
        <v>224</v>
      </c>
      <c r="G38" s="147" t="s">
        <v>225</v>
      </c>
      <c r="H38" s="147" t="s">
        <v>246</v>
      </c>
      <c r="I38" s="147" t="s">
        <v>247</v>
      </c>
    </row>
    <row r="39" spans="1:9" ht="66" x14ac:dyDescent="0.3">
      <c r="A39" s="151">
        <v>43160</v>
      </c>
      <c r="B39" s="147" t="s">
        <v>243</v>
      </c>
      <c r="C39" s="147" t="s">
        <v>244</v>
      </c>
      <c r="D39" s="147" t="s">
        <v>245</v>
      </c>
      <c r="E39" s="147" t="s">
        <v>245</v>
      </c>
      <c r="F39" s="147" t="s">
        <v>233</v>
      </c>
      <c r="G39" s="147" t="s">
        <v>234</v>
      </c>
      <c r="H39" s="147" t="s">
        <v>259</v>
      </c>
      <c r="I39" s="147" t="s">
        <v>247</v>
      </c>
    </row>
    <row r="40" spans="1:9" ht="66" x14ac:dyDescent="0.3">
      <c r="A40" s="151">
        <v>43160</v>
      </c>
      <c r="B40" s="147" t="s">
        <v>250</v>
      </c>
      <c r="C40" s="147" t="s">
        <v>244</v>
      </c>
      <c r="D40" s="147" t="s">
        <v>245</v>
      </c>
      <c r="E40" s="147" t="s">
        <v>245</v>
      </c>
      <c r="F40" s="147" t="s">
        <v>370</v>
      </c>
      <c r="G40" s="147" t="s">
        <v>215</v>
      </c>
      <c r="H40" s="147" t="s">
        <v>254</v>
      </c>
      <c r="I40" s="147" t="s">
        <v>247</v>
      </c>
    </row>
    <row r="41" spans="1:9" ht="66" x14ac:dyDescent="0.3">
      <c r="A41" s="151">
        <v>43160</v>
      </c>
      <c r="B41" s="147" t="s">
        <v>251</v>
      </c>
      <c r="C41" s="147" t="s">
        <v>244</v>
      </c>
      <c r="D41" s="147" t="s">
        <v>245</v>
      </c>
      <c r="E41" s="147" t="s">
        <v>255</v>
      </c>
      <c r="F41" s="147" t="s">
        <v>371</v>
      </c>
      <c r="G41" s="147" t="s">
        <v>221</v>
      </c>
      <c r="H41" s="147" t="s">
        <v>254</v>
      </c>
      <c r="I41" s="147" t="s">
        <v>247</v>
      </c>
    </row>
    <row r="42" spans="1:9" ht="66" x14ac:dyDescent="0.3">
      <c r="A42" s="151">
        <v>43160</v>
      </c>
      <c r="B42" s="147" t="s">
        <v>252</v>
      </c>
      <c r="C42" s="147" t="s">
        <v>244</v>
      </c>
      <c r="D42" s="147" t="s">
        <v>245</v>
      </c>
      <c r="E42" s="147" t="s">
        <v>255</v>
      </c>
      <c r="F42" s="147" t="s">
        <v>372</v>
      </c>
      <c r="G42" s="147" t="s">
        <v>373</v>
      </c>
      <c r="H42" s="147" t="s">
        <v>254</v>
      </c>
      <c r="I42" s="147" t="s">
        <v>247</v>
      </c>
    </row>
    <row r="43" spans="1:9" ht="66" x14ac:dyDescent="0.3">
      <c r="A43" s="151">
        <v>43160</v>
      </c>
      <c r="B43" s="147" t="s">
        <v>253</v>
      </c>
      <c r="C43" s="147" t="s">
        <v>244</v>
      </c>
      <c r="D43" s="147" t="s">
        <v>245</v>
      </c>
      <c r="E43" s="147" t="s">
        <v>255</v>
      </c>
      <c r="F43" s="147" t="s">
        <v>222</v>
      </c>
      <c r="G43" s="147" t="s">
        <v>223</v>
      </c>
      <c r="H43" s="147" t="s">
        <v>254</v>
      </c>
      <c r="I43" s="147" t="s">
        <v>247</v>
      </c>
    </row>
    <row r="44" spans="1:9" ht="82.5" x14ac:dyDescent="0.3">
      <c r="A44" s="151">
        <v>43160</v>
      </c>
      <c r="B44" s="147" t="s">
        <v>250</v>
      </c>
      <c r="C44" s="147" t="s">
        <v>244</v>
      </c>
      <c r="D44" s="147" t="s">
        <v>245</v>
      </c>
      <c r="E44" s="147" t="s">
        <v>255</v>
      </c>
      <c r="F44" s="147" t="s">
        <v>374</v>
      </c>
      <c r="G44" s="147" t="s">
        <v>376</v>
      </c>
      <c r="H44" s="147" t="s">
        <v>246</v>
      </c>
      <c r="I44" s="147" t="s">
        <v>247</v>
      </c>
    </row>
    <row r="45" spans="1:9" ht="49.5" x14ac:dyDescent="0.3">
      <c r="A45" s="151">
        <v>43160</v>
      </c>
      <c r="B45" s="147" t="s">
        <v>258</v>
      </c>
      <c r="C45" s="147" t="s">
        <v>244</v>
      </c>
      <c r="D45" s="147" t="s">
        <v>245</v>
      </c>
      <c r="E45" s="147" t="s">
        <v>245</v>
      </c>
      <c r="F45" s="147" t="s">
        <v>235</v>
      </c>
      <c r="G45" s="147" t="s">
        <v>236</v>
      </c>
      <c r="H45" s="147" t="s">
        <v>246</v>
      </c>
      <c r="I45" s="147" t="s">
        <v>247</v>
      </c>
    </row>
    <row r="46" spans="1:9" ht="49.5" x14ac:dyDescent="0.3">
      <c r="A46" s="151">
        <v>43191</v>
      </c>
      <c r="B46" s="147" t="s">
        <v>243</v>
      </c>
      <c r="C46" s="147" t="s">
        <v>244</v>
      </c>
      <c r="D46" s="147" t="s">
        <v>245</v>
      </c>
      <c r="E46" s="147" t="s">
        <v>245</v>
      </c>
      <c r="F46" s="147" t="s">
        <v>224</v>
      </c>
      <c r="G46" s="147" t="s">
        <v>225</v>
      </c>
      <c r="H46" s="147" t="s">
        <v>246</v>
      </c>
      <c r="I46" s="147" t="s">
        <v>247</v>
      </c>
    </row>
    <row r="47" spans="1:9" ht="66" x14ac:dyDescent="0.3">
      <c r="A47" s="151">
        <v>43191</v>
      </c>
      <c r="B47" s="147" t="s">
        <v>250</v>
      </c>
      <c r="C47" s="147" t="s">
        <v>244</v>
      </c>
      <c r="D47" s="147" t="s">
        <v>245</v>
      </c>
      <c r="E47" s="147" t="s">
        <v>255</v>
      </c>
      <c r="F47" s="147" t="s">
        <v>370</v>
      </c>
      <c r="G47" s="147" t="s">
        <v>215</v>
      </c>
      <c r="H47" s="147" t="s">
        <v>256</v>
      </c>
      <c r="I47" s="147" t="s">
        <v>247</v>
      </c>
    </row>
    <row r="48" spans="1:9" ht="66" x14ac:dyDescent="0.3">
      <c r="A48" s="151">
        <v>43191</v>
      </c>
      <c r="B48" s="147" t="s">
        <v>251</v>
      </c>
      <c r="C48" s="147" t="s">
        <v>244</v>
      </c>
      <c r="D48" s="147" t="s">
        <v>245</v>
      </c>
      <c r="E48" s="147" t="s">
        <v>255</v>
      </c>
      <c r="F48" s="147" t="s">
        <v>371</v>
      </c>
      <c r="G48" s="147" t="s">
        <v>221</v>
      </c>
      <c r="H48" s="147" t="s">
        <v>256</v>
      </c>
      <c r="I48" s="147" t="s">
        <v>247</v>
      </c>
    </row>
    <row r="49" spans="1:9" ht="66" x14ac:dyDescent="0.3">
      <c r="A49" s="151">
        <v>43191</v>
      </c>
      <c r="B49" s="147" t="s">
        <v>252</v>
      </c>
      <c r="C49" s="147" t="s">
        <v>244</v>
      </c>
      <c r="D49" s="147" t="s">
        <v>245</v>
      </c>
      <c r="E49" s="147" t="s">
        <v>255</v>
      </c>
      <c r="F49" s="147" t="s">
        <v>372</v>
      </c>
      <c r="G49" s="147" t="s">
        <v>373</v>
      </c>
      <c r="H49" s="147" t="s">
        <v>256</v>
      </c>
      <c r="I49" s="147" t="s">
        <v>247</v>
      </c>
    </row>
    <row r="50" spans="1:9" ht="66" x14ac:dyDescent="0.3">
      <c r="A50" s="151">
        <v>43191</v>
      </c>
      <c r="B50" s="147" t="s">
        <v>253</v>
      </c>
      <c r="C50" s="147" t="s">
        <v>244</v>
      </c>
      <c r="D50" s="147" t="s">
        <v>245</v>
      </c>
      <c r="E50" s="147" t="s">
        <v>255</v>
      </c>
      <c r="F50" s="147" t="s">
        <v>222</v>
      </c>
      <c r="G50" s="147" t="s">
        <v>223</v>
      </c>
      <c r="H50" s="147" t="s">
        <v>256</v>
      </c>
      <c r="I50" s="147" t="s">
        <v>247</v>
      </c>
    </row>
    <row r="51" spans="1:9" ht="82.5" x14ac:dyDescent="0.3">
      <c r="A51" s="151">
        <v>43191</v>
      </c>
      <c r="B51" s="147" t="s">
        <v>250</v>
      </c>
      <c r="C51" s="147" t="s">
        <v>244</v>
      </c>
      <c r="D51" s="147" t="s">
        <v>245</v>
      </c>
      <c r="E51" s="147" t="s">
        <v>255</v>
      </c>
      <c r="F51" s="147" t="s">
        <v>374</v>
      </c>
      <c r="G51" s="147" t="s">
        <v>376</v>
      </c>
      <c r="H51" s="147" t="s">
        <v>246</v>
      </c>
      <c r="I51" s="147" t="s">
        <v>247</v>
      </c>
    </row>
    <row r="52" spans="1:9" ht="49.5" x14ac:dyDescent="0.3">
      <c r="A52" s="151">
        <v>43191</v>
      </c>
      <c r="B52" s="147" t="s">
        <v>258</v>
      </c>
      <c r="C52" s="147" t="s">
        <v>244</v>
      </c>
      <c r="D52" s="147" t="s">
        <v>245</v>
      </c>
      <c r="E52" s="147" t="s">
        <v>245</v>
      </c>
      <c r="F52" s="147" t="s">
        <v>235</v>
      </c>
      <c r="G52" s="147" t="s">
        <v>236</v>
      </c>
      <c r="H52" s="147" t="s">
        <v>246</v>
      </c>
      <c r="I52" s="147" t="s">
        <v>247</v>
      </c>
    </row>
    <row r="53" spans="1:9" ht="49.5" x14ac:dyDescent="0.3">
      <c r="A53" s="151">
        <v>43221</v>
      </c>
      <c r="B53" s="147" t="s">
        <v>243</v>
      </c>
      <c r="C53" s="147" t="s">
        <v>244</v>
      </c>
      <c r="D53" s="147" t="s">
        <v>245</v>
      </c>
      <c r="E53" s="147" t="s">
        <v>245</v>
      </c>
      <c r="F53" s="147" t="s">
        <v>224</v>
      </c>
      <c r="G53" s="147" t="s">
        <v>225</v>
      </c>
      <c r="H53" s="147" t="s">
        <v>246</v>
      </c>
      <c r="I53" s="147" t="s">
        <v>247</v>
      </c>
    </row>
    <row r="54" spans="1:9" ht="66" x14ac:dyDescent="0.3">
      <c r="A54" s="151">
        <v>43221</v>
      </c>
      <c r="B54" s="147" t="s">
        <v>250</v>
      </c>
      <c r="C54" s="147" t="s">
        <v>244</v>
      </c>
      <c r="D54" s="147" t="s">
        <v>245</v>
      </c>
      <c r="E54" s="147" t="s">
        <v>245</v>
      </c>
      <c r="F54" s="147" t="s">
        <v>370</v>
      </c>
      <c r="G54" s="147" t="s">
        <v>215</v>
      </c>
      <c r="H54" s="147" t="s">
        <v>257</v>
      </c>
      <c r="I54" s="147" t="s">
        <v>247</v>
      </c>
    </row>
    <row r="55" spans="1:9" ht="66" x14ac:dyDescent="0.3">
      <c r="A55" s="151">
        <v>43221</v>
      </c>
      <c r="B55" s="147" t="s">
        <v>251</v>
      </c>
      <c r="C55" s="147" t="s">
        <v>244</v>
      </c>
      <c r="D55" s="147" t="s">
        <v>245</v>
      </c>
      <c r="E55" s="147" t="s">
        <v>255</v>
      </c>
      <c r="F55" s="147" t="s">
        <v>371</v>
      </c>
      <c r="G55" s="147" t="s">
        <v>221</v>
      </c>
      <c r="H55" s="147" t="s">
        <v>257</v>
      </c>
      <c r="I55" s="147" t="s">
        <v>247</v>
      </c>
    </row>
    <row r="56" spans="1:9" ht="66" x14ac:dyDescent="0.3">
      <c r="A56" s="151">
        <v>43221</v>
      </c>
      <c r="B56" s="147" t="s">
        <v>252</v>
      </c>
      <c r="C56" s="147" t="s">
        <v>244</v>
      </c>
      <c r="D56" s="147" t="s">
        <v>245</v>
      </c>
      <c r="E56" s="147" t="s">
        <v>255</v>
      </c>
      <c r="F56" s="147" t="s">
        <v>372</v>
      </c>
      <c r="G56" s="147" t="s">
        <v>373</v>
      </c>
      <c r="H56" s="147" t="s">
        <v>257</v>
      </c>
      <c r="I56" s="147" t="s">
        <v>247</v>
      </c>
    </row>
    <row r="57" spans="1:9" ht="66" x14ac:dyDescent="0.3">
      <c r="A57" s="151">
        <v>43221</v>
      </c>
      <c r="B57" s="147" t="s">
        <v>253</v>
      </c>
      <c r="C57" s="147" t="s">
        <v>244</v>
      </c>
      <c r="D57" s="147" t="s">
        <v>245</v>
      </c>
      <c r="E57" s="147" t="s">
        <v>255</v>
      </c>
      <c r="F57" s="147" t="s">
        <v>222</v>
      </c>
      <c r="G57" s="147" t="s">
        <v>223</v>
      </c>
      <c r="H57" s="147" t="s">
        <v>257</v>
      </c>
      <c r="I57" s="147" t="s">
        <v>247</v>
      </c>
    </row>
    <row r="58" spans="1:9" ht="82.5" x14ac:dyDescent="0.3">
      <c r="A58" s="151">
        <v>43221</v>
      </c>
      <c r="B58" s="147" t="s">
        <v>250</v>
      </c>
      <c r="C58" s="147" t="s">
        <v>244</v>
      </c>
      <c r="D58" s="147" t="s">
        <v>245</v>
      </c>
      <c r="E58" s="147" t="s">
        <v>255</v>
      </c>
      <c r="F58" s="147" t="s">
        <v>374</v>
      </c>
      <c r="G58" s="147" t="s">
        <v>376</v>
      </c>
      <c r="H58" s="147" t="s">
        <v>246</v>
      </c>
      <c r="I58" s="147" t="s">
        <v>247</v>
      </c>
    </row>
    <row r="59" spans="1:9" ht="49.5" x14ac:dyDescent="0.3">
      <c r="A59" s="151">
        <v>43221</v>
      </c>
      <c r="B59" s="147" t="s">
        <v>258</v>
      </c>
      <c r="C59" s="147" t="s">
        <v>244</v>
      </c>
      <c r="D59" s="147" t="s">
        <v>245</v>
      </c>
      <c r="E59" s="147" t="s">
        <v>245</v>
      </c>
      <c r="F59" s="147" t="s">
        <v>235</v>
      </c>
      <c r="G59" s="147" t="s">
        <v>236</v>
      </c>
      <c r="H59" s="147" t="s">
        <v>246</v>
      </c>
      <c r="I59" s="147" t="s">
        <v>247</v>
      </c>
    </row>
    <row r="60" spans="1:9" ht="49.5" x14ac:dyDescent="0.3">
      <c r="A60" s="151">
        <v>43252</v>
      </c>
      <c r="B60" s="147" t="s">
        <v>243</v>
      </c>
      <c r="C60" s="147" t="s">
        <v>244</v>
      </c>
      <c r="D60" s="147" t="s">
        <v>245</v>
      </c>
      <c r="E60" s="147" t="s">
        <v>245</v>
      </c>
      <c r="F60" s="147" t="s">
        <v>224</v>
      </c>
      <c r="G60" s="147" t="s">
        <v>225</v>
      </c>
      <c r="H60" s="147" t="s">
        <v>246</v>
      </c>
      <c r="I60" s="147" t="s">
        <v>247</v>
      </c>
    </row>
    <row r="61" spans="1:9" ht="66" x14ac:dyDescent="0.3">
      <c r="A61" s="151">
        <v>43252</v>
      </c>
      <c r="B61" s="147" t="s">
        <v>243</v>
      </c>
      <c r="C61" s="147" t="s">
        <v>244</v>
      </c>
      <c r="D61" s="147" t="s">
        <v>245</v>
      </c>
      <c r="E61" s="147" t="s">
        <v>245</v>
      </c>
      <c r="F61" s="147" t="s">
        <v>370</v>
      </c>
      <c r="G61" s="147" t="s">
        <v>215</v>
      </c>
      <c r="H61" s="147" t="s">
        <v>259</v>
      </c>
      <c r="I61" s="147" t="s">
        <v>247</v>
      </c>
    </row>
    <row r="62" spans="1:9" ht="66" x14ac:dyDescent="0.3">
      <c r="A62" s="151">
        <v>43252</v>
      </c>
      <c r="B62" s="147" t="s">
        <v>250</v>
      </c>
      <c r="C62" s="147" t="s">
        <v>244</v>
      </c>
      <c r="D62" s="147" t="s">
        <v>245</v>
      </c>
      <c r="E62" s="147" t="s">
        <v>245</v>
      </c>
      <c r="F62" s="147" t="s">
        <v>371</v>
      </c>
      <c r="G62" s="147" t="s">
        <v>221</v>
      </c>
      <c r="H62" s="147" t="s">
        <v>246</v>
      </c>
      <c r="I62" s="147" t="s">
        <v>247</v>
      </c>
    </row>
    <row r="63" spans="1:9" ht="66" x14ac:dyDescent="0.3">
      <c r="A63" s="151">
        <v>43252</v>
      </c>
      <c r="B63" s="147" t="s">
        <v>251</v>
      </c>
      <c r="C63" s="147" t="s">
        <v>244</v>
      </c>
      <c r="D63" s="147" t="s">
        <v>245</v>
      </c>
      <c r="E63" s="147" t="s">
        <v>245</v>
      </c>
      <c r="F63" s="147" t="s">
        <v>372</v>
      </c>
      <c r="G63" s="147" t="s">
        <v>373</v>
      </c>
      <c r="H63" s="147" t="s">
        <v>246</v>
      </c>
      <c r="I63" s="147" t="s">
        <v>247</v>
      </c>
    </row>
    <row r="64" spans="1:9" ht="66" x14ac:dyDescent="0.3">
      <c r="A64" s="151">
        <v>43252</v>
      </c>
      <c r="B64" s="147" t="s">
        <v>252</v>
      </c>
      <c r="C64" s="147" t="s">
        <v>244</v>
      </c>
      <c r="D64" s="147" t="s">
        <v>245</v>
      </c>
      <c r="E64" s="147" t="s">
        <v>245</v>
      </c>
      <c r="F64" s="147" t="s">
        <v>222</v>
      </c>
      <c r="G64" s="147" t="s">
        <v>223</v>
      </c>
      <c r="H64" s="147" t="s">
        <v>246</v>
      </c>
      <c r="I64" s="147" t="s">
        <v>247</v>
      </c>
    </row>
    <row r="65" spans="1:9" ht="82.5" x14ac:dyDescent="0.3">
      <c r="A65" s="151">
        <v>43252</v>
      </c>
      <c r="B65" s="147" t="s">
        <v>253</v>
      </c>
      <c r="C65" s="147" t="s">
        <v>244</v>
      </c>
      <c r="D65" s="147" t="s">
        <v>245</v>
      </c>
      <c r="E65" s="147" t="s">
        <v>245</v>
      </c>
      <c r="F65" s="147" t="s">
        <v>374</v>
      </c>
      <c r="G65" s="147" t="s">
        <v>376</v>
      </c>
      <c r="H65" s="147" t="s">
        <v>246</v>
      </c>
      <c r="I65" s="147" t="s">
        <v>247</v>
      </c>
    </row>
    <row r="66" spans="1:9" ht="49.5" x14ac:dyDescent="0.3">
      <c r="A66" s="151">
        <v>43282</v>
      </c>
      <c r="B66" s="147" t="s">
        <v>258</v>
      </c>
      <c r="C66" s="147" t="s">
        <v>244</v>
      </c>
      <c r="D66" s="147" t="s">
        <v>245</v>
      </c>
      <c r="E66" s="147" t="s">
        <v>245</v>
      </c>
      <c r="F66" s="147" t="s">
        <v>235</v>
      </c>
      <c r="G66" s="147" t="s">
        <v>236</v>
      </c>
      <c r="H66" s="147" t="s">
        <v>246</v>
      </c>
      <c r="I66" s="147" t="s">
        <v>247</v>
      </c>
    </row>
    <row r="67" spans="1:9" ht="49.5" x14ac:dyDescent="0.3">
      <c r="A67" s="151">
        <v>43282</v>
      </c>
      <c r="B67" s="147" t="s">
        <v>243</v>
      </c>
      <c r="C67" s="147" t="s">
        <v>244</v>
      </c>
      <c r="D67" s="147" t="s">
        <v>245</v>
      </c>
      <c r="E67" s="147" t="s">
        <v>245</v>
      </c>
      <c r="F67" s="147" t="s">
        <v>224</v>
      </c>
      <c r="G67" s="147" t="s">
        <v>225</v>
      </c>
      <c r="H67" s="147" t="s">
        <v>246</v>
      </c>
      <c r="I67" s="147" t="s">
        <v>247</v>
      </c>
    </row>
    <row r="68" spans="1:9" ht="66" x14ac:dyDescent="0.3">
      <c r="A68" s="151">
        <v>43282</v>
      </c>
      <c r="B68" s="147" t="s">
        <v>243</v>
      </c>
      <c r="C68" s="147" t="s">
        <v>244</v>
      </c>
      <c r="D68" s="147" t="s">
        <v>245</v>
      </c>
      <c r="E68" s="147" t="s">
        <v>245</v>
      </c>
      <c r="F68" s="147" t="s">
        <v>370</v>
      </c>
      <c r="G68" s="147" t="s">
        <v>215</v>
      </c>
      <c r="H68" s="147" t="s">
        <v>259</v>
      </c>
      <c r="I68" s="147" t="s">
        <v>247</v>
      </c>
    </row>
    <row r="69" spans="1:9" ht="66" x14ac:dyDescent="0.3">
      <c r="A69" s="151">
        <v>43282</v>
      </c>
      <c r="B69" s="147" t="s">
        <v>250</v>
      </c>
      <c r="C69" s="147" t="s">
        <v>244</v>
      </c>
      <c r="D69" s="147" t="s">
        <v>245</v>
      </c>
      <c r="E69" s="147" t="s">
        <v>245</v>
      </c>
      <c r="F69" s="147" t="s">
        <v>371</v>
      </c>
      <c r="G69" s="147" t="s">
        <v>221</v>
      </c>
      <c r="H69" s="147" t="s">
        <v>246</v>
      </c>
      <c r="I69" s="147" t="s">
        <v>247</v>
      </c>
    </row>
    <row r="70" spans="1:9" ht="66" x14ac:dyDescent="0.3">
      <c r="A70" s="151">
        <v>43282</v>
      </c>
      <c r="B70" s="147" t="s">
        <v>251</v>
      </c>
      <c r="C70" s="147" t="s">
        <v>244</v>
      </c>
      <c r="D70" s="147" t="s">
        <v>245</v>
      </c>
      <c r="E70" s="147" t="s">
        <v>245</v>
      </c>
      <c r="F70" s="147" t="s">
        <v>372</v>
      </c>
      <c r="G70" s="147" t="s">
        <v>373</v>
      </c>
      <c r="H70" s="147" t="s">
        <v>246</v>
      </c>
      <c r="I70" s="147" t="s">
        <v>247</v>
      </c>
    </row>
    <row r="71" spans="1:9" ht="66" x14ac:dyDescent="0.3">
      <c r="A71" s="151">
        <v>43282</v>
      </c>
      <c r="B71" s="147" t="s">
        <v>252</v>
      </c>
      <c r="C71" s="147" t="s">
        <v>244</v>
      </c>
      <c r="D71" s="147" t="s">
        <v>245</v>
      </c>
      <c r="E71" s="147" t="s">
        <v>245</v>
      </c>
      <c r="F71" s="147" t="s">
        <v>222</v>
      </c>
      <c r="G71" s="147" t="s">
        <v>223</v>
      </c>
      <c r="H71" s="147" t="s">
        <v>246</v>
      </c>
      <c r="I71" s="147" t="s">
        <v>247</v>
      </c>
    </row>
    <row r="72" spans="1:9" ht="82.5" x14ac:dyDescent="0.3">
      <c r="A72" s="151">
        <v>43282</v>
      </c>
      <c r="B72" s="147" t="s">
        <v>253</v>
      </c>
      <c r="C72" s="147" t="s">
        <v>244</v>
      </c>
      <c r="D72" s="147" t="s">
        <v>245</v>
      </c>
      <c r="E72" s="147" t="s">
        <v>245</v>
      </c>
      <c r="F72" s="147" t="s">
        <v>374</v>
      </c>
      <c r="G72" s="147" t="s">
        <v>376</v>
      </c>
      <c r="H72" s="147" t="s">
        <v>246</v>
      </c>
      <c r="I72" s="147" t="s">
        <v>247</v>
      </c>
    </row>
    <row r="73" spans="1:9" ht="49.5" x14ac:dyDescent="0.3">
      <c r="A73" s="151">
        <v>43282</v>
      </c>
      <c r="B73" s="147" t="s">
        <v>258</v>
      </c>
      <c r="C73" s="147" t="s">
        <v>244</v>
      </c>
      <c r="D73" s="147" t="s">
        <v>245</v>
      </c>
      <c r="E73" s="147" t="s">
        <v>245</v>
      </c>
      <c r="F73" s="147" t="s">
        <v>235</v>
      </c>
      <c r="G73" s="147" t="s">
        <v>236</v>
      </c>
      <c r="H73" s="147" t="s">
        <v>246</v>
      </c>
      <c r="I73" s="147" t="s">
        <v>247</v>
      </c>
    </row>
    <row r="74" spans="1:9" ht="49.5" x14ac:dyDescent="0.3">
      <c r="A74" s="151">
        <v>43313</v>
      </c>
      <c r="B74" s="147" t="s">
        <v>260</v>
      </c>
      <c r="C74" s="147" t="s">
        <v>244</v>
      </c>
      <c r="D74" s="147" t="s">
        <v>245</v>
      </c>
      <c r="E74" s="147" t="s">
        <v>245</v>
      </c>
      <c r="F74" s="147" t="s">
        <v>318</v>
      </c>
      <c r="G74" s="147" t="s">
        <v>240</v>
      </c>
      <c r="H74" s="147" t="s">
        <v>246</v>
      </c>
      <c r="I74" s="147" t="s">
        <v>247</v>
      </c>
    </row>
    <row r="75" spans="1:9" ht="49.5" x14ac:dyDescent="0.3">
      <c r="A75" s="151">
        <v>43313</v>
      </c>
      <c r="B75" s="147" t="s">
        <v>243</v>
      </c>
      <c r="C75" s="147" t="s">
        <v>244</v>
      </c>
      <c r="D75" s="147" t="s">
        <v>245</v>
      </c>
      <c r="E75" s="147" t="s">
        <v>245</v>
      </c>
      <c r="F75" s="147" t="s">
        <v>224</v>
      </c>
      <c r="G75" s="147" t="s">
        <v>225</v>
      </c>
      <c r="H75" s="147" t="s">
        <v>246</v>
      </c>
      <c r="I75" s="147" t="s">
        <v>247</v>
      </c>
    </row>
    <row r="76" spans="1:9" ht="66" x14ac:dyDescent="0.3">
      <c r="A76" s="151">
        <v>43313</v>
      </c>
      <c r="B76" s="147" t="s">
        <v>243</v>
      </c>
      <c r="C76" s="147" t="s">
        <v>244</v>
      </c>
      <c r="D76" s="147" t="s">
        <v>245</v>
      </c>
      <c r="E76" s="147" t="s">
        <v>245</v>
      </c>
      <c r="F76" s="147" t="s">
        <v>370</v>
      </c>
      <c r="G76" s="147" t="s">
        <v>215</v>
      </c>
      <c r="H76" s="147" t="s">
        <v>246</v>
      </c>
      <c r="I76" s="147" t="s">
        <v>247</v>
      </c>
    </row>
    <row r="77" spans="1:9" ht="66" x14ac:dyDescent="0.3">
      <c r="A77" s="151">
        <v>43313</v>
      </c>
      <c r="B77" s="147" t="s">
        <v>250</v>
      </c>
      <c r="C77" s="147" t="s">
        <v>244</v>
      </c>
      <c r="D77" s="147" t="s">
        <v>245</v>
      </c>
      <c r="E77" s="147" t="s">
        <v>245</v>
      </c>
      <c r="F77" s="147" t="s">
        <v>371</v>
      </c>
      <c r="G77" s="147" t="s">
        <v>221</v>
      </c>
      <c r="H77" s="147" t="s">
        <v>246</v>
      </c>
      <c r="I77" s="147" t="s">
        <v>247</v>
      </c>
    </row>
    <row r="78" spans="1:9" ht="66" x14ac:dyDescent="0.3">
      <c r="A78" s="151">
        <v>43313</v>
      </c>
      <c r="B78" s="147" t="s">
        <v>251</v>
      </c>
      <c r="C78" s="147" t="s">
        <v>244</v>
      </c>
      <c r="D78" s="147" t="s">
        <v>245</v>
      </c>
      <c r="E78" s="147" t="s">
        <v>245</v>
      </c>
      <c r="F78" s="147" t="s">
        <v>372</v>
      </c>
      <c r="G78" s="147" t="s">
        <v>373</v>
      </c>
      <c r="H78" s="147" t="s">
        <v>246</v>
      </c>
      <c r="I78" s="147" t="s">
        <v>247</v>
      </c>
    </row>
    <row r="79" spans="1:9" ht="66" x14ac:dyDescent="0.3">
      <c r="A79" s="151">
        <v>43313</v>
      </c>
      <c r="B79" s="147" t="s">
        <v>252</v>
      </c>
      <c r="C79" s="147" t="s">
        <v>244</v>
      </c>
      <c r="D79" s="147" t="s">
        <v>245</v>
      </c>
      <c r="E79" s="147" t="s">
        <v>245</v>
      </c>
      <c r="F79" s="147" t="s">
        <v>222</v>
      </c>
      <c r="G79" s="147" t="s">
        <v>223</v>
      </c>
      <c r="H79" s="147" t="s">
        <v>246</v>
      </c>
      <c r="I79" s="147" t="s">
        <v>247</v>
      </c>
    </row>
    <row r="80" spans="1:9" ht="82.5" x14ac:dyDescent="0.3">
      <c r="A80" s="151">
        <v>43313</v>
      </c>
      <c r="B80" s="147" t="s">
        <v>253</v>
      </c>
      <c r="C80" s="147" t="s">
        <v>244</v>
      </c>
      <c r="D80" s="147" t="s">
        <v>245</v>
      </c>
      <c r="E80" s="147" t="s">
        <v>245</v>
      </c>
      <c r="F80" s="147" t="s">
        <v>374</v>
      </c>
      <c r="G80" s="147" t="s">
        <v>376</v>
      </c>
      <c r="H80" s="147" t="s">
        <v>246</v>
      </c>
      <c r="I80" s="147" t="s">
        <v>247</v>
      </c>
    </row>
    <row r="81" spans="1:9" ht="49.5" x14ac:dyDescent="0.3">
      <c r="A81" s="151">
        <v>43344</v>
      </c>
      <c r="B81" s="147" t="s">
        <v>258</v>
      </c>
      <c r="C81" s="147" t="s">
        <v>244</v>
      </c>
      <c r="D81" s="147" t="s">
        <v>245</v>
      </c>
      <c r="E81" s="147" t="s">
        <v>245</v>
      </c>
      <c r="F81" s="147" t="s">
        <v>235</v>
      </c>
      <c r="G81" s="147" t="s">
        <v>236</v>
      </c>
      <c r="H81" s="147" t="s">
        <v>246</v>
      </c>
      <c r="I81" s="147" t="s">
        <v>247</v>
      </c>
    </row>
    <row r="82" spans="1:9" ht="49.5" x14ac:dyDescent="0.3">
      <c r="A82" s="151">
        <v>43344</v>
      </c>
      <c r="B82" s="147" t="s">
        <v>243</v>
      </c>
      <c r="C82" s="147" t="s">
        <v>244</v>
      </c>
      <c r="D82" s="147" t="s">
        <v>245</v>
      </c>
      <c r="E82" s="147" t="s">
        <v>245</v>
      </c>
      <c r="F82" s="170" t="s">
        <v>320</v>
      </c>
      <c r="G82" s="170" t="s">
        <v>321</v>
      </c>
      <c r="H82" s="147" t="s">
        <v>259</v>
      </c>
      <c r="I82" s="147" t="s">
        <v>247</v>
      </c>
    </row>
    <row r="83" spans="1:9" ht="49.5" x14ac:dyDescent="0.3">
      <c r="A83" s="151">
        <v>43344</v>
      </c>
      <c r="B83" s="147" t="s">
        <v>243</v>
      </c>
      <c r="C83" s="147" t="s">
        <v>244</v>
      </c>
      <c r="D83" s="147" t="s">
        <v>245</v>
      </c>
      <c r="E83" s="147" t="s">
        <v>245</v>
      </c>
      <c r="F83" s="147" t="s">
        <v>224</v>
      </c>
      <c r="G83" s="147" t="s">
        <v>225</v>
      </c>
      <c r="H83" s="147" t="s">
        <v>246</v>
      </c>
      <c r="I83" s="147" t="s">
        <v>247</v>
      </c>
    </row>
    <row r="84" spans="1:9" ht="66" x14ac:dyDescent="0.3">
      <c r="A84" s="151">
        <v>43344</v>
      </c>
      <c r="B84" s="147" t="s">
        <v>250</v>
      </c>
      <c r="C84" s="147" t="s">
        <v>244</v>
      </c>
      <c r="D84" s="147" t="s">
        <v>245</v>
      </c>
      <c r="E84" s="147" t="s">
        <v>245</v>
      </c>
      <c r="F84" s="147" t="s">
        <v>370</v>
      </c>
      <c r="G84" s="147" t="s">
        <v>215</v>
      </c>
      <c r="H84" s="147" t="s">
        <v>246</v>
      </c>
      <c r="I84" s="147" t="s">
        <v>247</v>
      </c>
    </row>
    <row r="85" spans="1:9" ht="66" x14ac:dyDescent="0.3">
      <c r="A85" s="151">
        <v>43344</v>
      </c>
      <c r="B85" s="147" t="s">
        <v>251</v>
      </c>
      <c r="C85" s="147" t="s">
        <v>244</v>
      </c>
      <c r="D85" s="147" t="s">
        <v>245</v>
      </c>
      <c r="E85" s="147" t="s">
        <v>245</v>
      </c>
      <c r="F85" s="147" t="s">
        <v>371</v>
      </c>
      <c r="G85" s="147" t="s">
        <v>221</v>
      </c>
      <c r="H85" s="147" t="s">
        <v>246</v>
      </c>
      <c r="I85" s="147" t="s">
        <v>247</v>
      </c>
    </row>
    <row r="86" spans="1:9" ht="66" x14ac:dyDescent="0.3">
      <c r="A86" s="151">
        <v>43344</v>
      </c>
      <c r="B86" s="147" t="s">
        <v>252</v>
      </c>
      <c r="C86" s="147" t="s">
        <v>244</v>
      </c>
      <c r="D86" s="147" t="s">
        <v>245</v>
      </c>
      <c r="E86" s="147" t="s">
        <v>245</v>
      </c>
      <c r="F86" s="147" t="s">
        <v>372</v>
      </c>
      <c r="G86" s="147" t="s">
        <v>373</v>
      </c>
      <c r="H86" s="147" t="s">
        <v>246</v>
      </c>
      <c r="I86" s="147" t="s">
        <v>247</v>
      </c>
    </row>
    <row r="87" spans="1:9" ht="66" x14ac:dyDescent="0.3">
      <c r="A87" s="151">
        <v>43344</v>
      </c>
      <c r="B87" s="147" t="s">
        <v>250</v>
      </c>
      <c r="C87" s="147" t="s">
        <v>244</v>
      </c>
      <c r="D87" s="147" t="s">
        <v>245</v>
      </c>
      <c r="E87" s="147" t="s">
        <v>245</v>
      </c>
      <c r="F87" s="147" t="s">
        <v>222</v>
      </c>
      <c r="G87" s="147" t="s">
        <v>223</v>
      </c>
      <c r="H87" s="147" t="s">
        <v>246</v>
      </c>
      <c r="I87" s="147" t="s">
        <v>247</v>
      </c>
    </row>
    <row r="88" spans="1:9" ht="82.5" x14ac:dyDescent="0.3">
      <c r="A88" s="151">
        <v>43344</v>
      </c>
      <c r="B88" s="147" t="s">
        <v>258</v>
      </c>
      <c r="C88" s="147" t="s">
        <v>244</v>
      </c>
      <c r="D88" s="147" t="s">
        <v>245</v>
      </c>
      <c r="E88" s="147" t="s">
        <v>245</v>
      </c>
      <c r="F88" s="147" t="s">
        <v>374</v>
      </c>
      <c r="G88" s="147" t="s">
        <v>376</v>
      </c>
      <c r="H88" s="147" t="s">
        <v>246</v>
      </c>
      <c r="I88" s="147" t="s">
        <v>247</v>
      </c>
    </row>
    <row r="89" spans="1:9" ht="49.5" x14ac:dyDescent="0.3">
      <c r="A89" s="151">
        <v>43344</v>
      </c>
      <c r="B89" s="147" t="s">
        <v>258</v>
      </c>
      <c r="C89" s="147" t="s">
        <v>244</v>
      </c>
      <c r="D89" s="147" t="s">
        <v>245</v>
      </c>
      <c r="E89" s="147" t="s">
        <v>245</v>
      </c>
      <c r="F89" s="147" t="s">
        <v>235</v>
      </c>
      <c r="G89" s="147" t="s">
        <v>236</v>
      </c>
      <c r="H89" s="147" t="s">
        <v>246</v>
      </c>
      <c r="I89" s="147" t="s">
        <v>247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88"/>
  <sheetViews>
    <sheetView tabSelected="1" topLeftCell="F1" zoomScale="80" zoomScaleNormal="80" workbookViewId="0">
      <selection activeCell="H13" sqref="H13"/>
    </sheetView>
  </sheetViews>
  <sheetFormatPr baseColWidth="10" defaultColWidth="21.5703125" defaultRowHeight="12.75" x14ac:dyDescent="0.2"/>
  <cols>
    <col min="1" max="1" width="66.7109375" customWidth="1"/>
    <col min="2" max="2" width="23.7109375" style="18" customWidth="1"/>
    <col min="3" max="3" width="22.5703125" bestFit="1" customWidth="1"/>
    <col min="4" max="5" width="21.5703125" customWidth="1"/>
    <col min="7" max="7" width="26.42578125" customWidth="1"/>
    <col min="8" max="8" width="29.42578125" customWidth="1"/>
    <col min="10" max="12" width="21.5703125" style="269"/>
  </cols>
  <sheetData>
    <row r="1" spans="1:15" x14ac:dyDescent="0.2">
      <c r="A1" s="228" t="s">
        <v>26</v>
      </c>
      <c r="B1" s="229"/>
      <c r="C1" s="230"/>
      <c r="D1" s="230"/>
      <c r="E1" s="230"/>
      <c r="F1" s="230"/>
      <c r="G1" s="260" t="s">
        <v>390</v>
      </c>
      <c r="H1" s="259"/>
      <c r="I1" s="259"/>
      <c r="J1" s="259"/>
      <c r="K1" s="259"/>
      <c r="L1" s="259"/>
      <c r="M1" s="259"/>
      <c r="N1" s="259"/>
      <c r="O1" s="258"/>
    </row>
    <row r="2" spans="1:15" x14ac:dyDescent="0.2">
      <c r="A2" s="231"/>
      <c r="B2" s="232"/>
      <c r="C2" s="233"/>
      <c r="D2" s="233"/>
      <c r="E2" s="233"/>
      <c r="F2" s="233"/>
      <c r="G2" s="257"/>
      <c r="H2" s="256"/>
      <c r="I2" s="256"/>
      <c r="J2" s="256"/>
      <c r="K2" s="256"/>
      <c r="L2" s="256"/>
      <c r="M2" s="256"/>
      <c r="N2" s="256"/>
      <c r="O2" s="255"/>
    </row>
    <row r="3" spans="1:15" x14ac:dyDescent="0.2">
      <c r="A3" s="231"/>
      <c r="B3" s="232"/>
      <c r="C3" s="233"/>
      <c r="D3" s="233"/>
      <c r="E3" s="233"/>
      <c r="F3" s="233"/>
      <c r="G3" s="257"/>
      <c r="H3" s="256"/>
      <c r="I3" s="256"/>
      <c r="J3" s="256"/>
      <c r="K3" s="256"/>
      <c r="L3" s="256"/>
      <c r="M3" s="256"/>
      <c r="N3" s="256"/>
      <c r="O3" s="255"/>
    </row>
    <row r="4" spans="1:15" x14ac:dyDescent="0.2">
      <c r="A4" s="231"/>
      <c r="B4" s="232"/>
      <c r="C4" s="233"/>
      <c r="D4" s="233"/>
      <c r="E4" s="233"/>
      <c r="F4" s="233"/>
      <c r="G4" s="257"/>
      <c r="H4" s="256"/>
      <c r="I4" s="256"/>
      <c r="J4" s="256"/>
      <c r="K4" s="256"/>
      <c r="L4" s="256"/>
      <c r="M4" s="256"/>
      <c r="N4" s="256"/>
      <c r="O4" s="255"/>
    </row>
    <row r="5" spans="1:15" x14ac:dyDescent="0.2">
      <c r="A5" s="231"/>
      <c r="B5" s="232"/>
      <c r="C5" s="233"/>
      <c r="D5" s="233"/>
      <c r="E5" s="233"/>
      <c r="F5" s="233"/>
      <c r="G5" s="254"/>
      <c r="H5" s="253"/>
      <c r="I5" s="253"/>
      <c r="J5" s="253"/>
      <c r="K5" s="253"/>
      <c r="L5" s="253"/>
      <c r="M5" s="253"/>
      <c r="N5" s="253"/>
      <c r="O5" s="252"/>
    </row>
    <row r="6" spans="1:15" ht="20.25" customHeight="1" x14ac:dyDescent="0.2">
      <c r="A6" s="234" t="s">
        <v>18</v>
      </c>
      <c r="B6" s="240" t="s">
        <v>105</v>
      </c>
      <c r="C6" s="235" t="s">
        <v>0</v>
      </c>
      <c r="D6" s="236" t="s">
        <v>23</v>
      </c>
      <c r="E6" s="237"/>
      <c r="F6" s="235" t="s">
        <v>1</v>
      </c>
      <c r="G6" s="250" t="s">
        <v>0</v>
      </c>
      <c r="H6" s="250"/>
      <c r="I6" s="250"/>
      <c r="J6" s="250"/>
      <c r="K6" s="250"/>
      <c r="L6" s="250"/>
      <c r="M6" s="250"/>
      <c r="N6" s="268" t="s">
        <v>381</v>
      </c>
      <c r="O6" s="250" t="s">
        <v>382</v>
      </c>
    </row>
    <row r="7" spans="1:15" ht="20.25" customHeight="1" x14ac:dyDescent="0.2">
      <c r="A7" s="234"/>
      <c r="B7" s="241"/>
      <c r="C7" s="235"/>
      <c r="D7" s="238"/>
      <c r="E7" s="239"/>
      <c r="F7" s="235"/>
      <c r="G7" s="250" t="s">
        <v>383</v>
      </c>
      <c r="H7" s="250" t="s">
        <v>384</v>
      </c>
      <c r="I7" s="250" t="s">
        <v>385</v>
      </c>
      <c r="J7" s="250" t="s">
        <v>386</v>
      </c>
      <c r="K7" s="250" t="s">
        <v>387</v>
      </c>
      <c r="L7" s="250" t="s">
        <v>388</v>
      </c>
      <c r="M7" s="250" t="s">
        <v>389</v>
      </c>
      <c r="N7" s="268"/>
      <c r="O7" s="250"/>
    </row>
    <row r="8" spans="1:15" ht="32.25" customHeight="1" x14ac:dyDescent="0.2">
      <c r="A8" s="234"/>
      <c r="B8" s="241"/>
      <c r="C8" s="235"/>
      <c r="D8" s="54" t="s">
        <v>2</v>
      </c>
      <c r="E8" s="54" t="s">
        <v>13</v>
      </c>
      <c r="F8" s="235"/>
      <c r="G8" s="250"/>
      <c r="H8" s="250"/>
      <c r="I8" s="250"/>
      <c r="J8" s="250"/>
      <c r="K8" s="250"/>
      <c r="L8" s="250"/>
      <c r="M8" s="250"/>
      <c r="N8" s="268"/>
      <c r="O8" s="250"/>
    </row>
    <row r="9" spans="1:15" ht="20.25" customHeight="1" x14ac:dyDescent="0.2">
      <c r="A9" s="234"/>
      <c r="B9" s="242"/>
      <c r="C9" s="8" t="s">
        <v>3</v>
      </c>
      <c r="D9" s="8" t="s">
        <v>3</v>
      </c>
      <c r="E9" s="8" t="s">
        <v>3</v>
      </c>
      <c r="F9" s="8" t="s">
        <v>3</v>
      </c>
      <c r="G9" s="270" t="s">
        <v>3</v>
      </c>
      <c r="H9" s="270" t="s">
        <v>3</v>
      </c>
      <c r="I9" s="270" t="s">
        <v>3</v>
      </c>
      <c r="J9" s="270" t="s">
        <v>3</v>
      </c>
      <c r="K9" s="270" t="s">
        <v>3</v>
      </c>
      <c r="L9" s="270" t="s">
        <v>3</v>
      </c>
      <c r="M9" s="270" t="s">
        <v>3</v>
      </c>
      <c r="N9" s="270" t="s">
        <v>3</v>
      </c>
      <c r="O9" s="270" t="s">
        <v>3</v>
      </c>
    </row>
    <row r="10" spans="1:15" x14ac:dyDescent="0.2">
      <c r="A10" s="22" t="s">
        <v>4</v>
      </c>
      <c r="B10" s="55"/>
      <c r="C10" s="20"/>
      <c r="D10" s="20"/>
      <c r="E10" s="20"/>
      <c r="F10" s="21"/>
      <c r="G10" s="272"/>
      <c r="H10" s="272"/>
      <c r="I10" s="271"/>
      <c r="J10" s="271"/>
      <c r="K10" s="271"/>
      <c r="L10" s="271"/>
      <c r="M10" s="271"/>
      <c r="N10" s="271"/>
      <c r="O10" s="271"/>
    </row>
    <row r="11" spans="1:15" x14ac:dyDescent="0.2">
      <c r="A11" s="19" t="s">
        <v>34</v>
      </c>
      <c r="B11" s="56"/>
      <c r="C11" s="206">
        <f>SUM(C12:C21)</f>
        <v>92400000</v>
      </c>
      <c r="D11" s="200">
        <f>SUM(D12:D21)</f>
        <v>5035302.7200000007</v>
      </c>
      <c r="E11" s="39">
        <f>SUM(E12:E21)</f>
        <v>0</v>
      </c>
      <c r="F11" s="204">
        <f>SUM(F12:F21)</f>
        <v>97435302.719999999</v>
      </c>
      <c r="G11" s="265"/>
      <c r="H11" s="272"/>
      <c r="I11" s="271"/>
      <c r="J11" s="271"/>
      <c r="K11" s="271"/>
      <c r="L11" s="271"/>
      <c r="M11" s="271"/>
      <c r="N11" s="271"/>
      <c r="O11" s="271"/>
    </row>
    <row r="12" spans="1:15" ht="25.5" x14ac:dyDescent="0.2">
      <c r="A12" s="3" t="s">
        <v>5</v>
      </c>
      <c r="B12" s="63" t="s">
        <v>352</v>
      </c>
      <c r="C12" s="129">
        <v>33600000</v>
      </c>
      <c r="D12" s="129">
        <v>1348620</v>
      </c>
      <c r="E12" s="4"/>
      <c r="F12" s="9">
        <f t="shared" ref="F12:F20" si="0">+C12+D12+E12</f>
        <v>34948620</v>
      </c>
      <c r="G12" s="271"/>
      <c r="H12" s="272"/>
      <c r="I12" s="271"/>
      <c r="J12" s="271"/>
      <c r="K12" s="271"/>
      <c r="L12" s="271"/>
      <c r="M12" s="271"/>
      <c r="N12" s="271"/>
      <c r="O12" s="271"/>
    </row>
    <row r="13" spans="1:15" ht="25.5" x14ac:dyDescent="0.2">
      <c r="A13" s="3" t="s">
        <v>6</v>
      </c>
      <c r="B13" s="63" t="s">
        <v>352</v>
      </c>
      <c r="C13" s="117">
        <v>24000000</v>
      </c>
      <c r="D13" s="117">
        <v>1197180</v>
      </c>
      <c r="E13" s="4"/>
      <c r="F13" s="9">
        <f t="shared" si="0"/>
        <v>25197180</v>
      </c>
      <c r="G13" s="271"/>
      <c r="H13" s="272"/>
      <c r="I13" s="271"/>
      <c r="J13" s="271"/>
      <c r="K13" s="271"/>
      <c r="L13" s="271"/>
      <c r="M13" s="271"/>
      <c r="N13" s="271"/>
      <c r="O13" s="271"/>
    </row>
    <row r="14" spans="1:15" ht="25.5" x14ac:dyDescent="0.2">
      <c r="A14" s="3" t="s">
        <v>7</v>
      </c>
      <c r="B14" s="63" t="s">
        <v>352</v>
      </c>
      <c r="C14" s="4"/>
      <c r="D14" s="4"/>
      <c r="E14" s="4"/>
      <c r="F14" s="9">
        <f t="shared" si="0"/>
        <v>0</v>
      </c>
      <c r="G14" s="271"/>
      <c r="H14" s="272"/>
      <c r="I14" s="271"/>
      <c r="J14" s="271"/>
      <c r="K14" s="271"/>
      <c r="L14" s="271"/>
      <c r="M14" s="271"/>
      <c r="N14" s="271"/>
      <c r="O14" s="271"/>
    </row>
    <row r="15" spans="1:15" s="18" customFormat="1" ht="25.5" x14ac:dyDescent="0.2">
      <c r="A15" s="3" t="s">
        <v>117</v>
      </c>
      <c r="B15" s="63" t="s">
        <v>352</v>
      </c>
      <c r="C15" s="4"/>
      <c r="D15" s="4"/>
      <c r="E15" s="4"/>
      <c r="F15" s="9"/>
      <c r="G15" s="271"/>
      <c r="H15" s="272"/>
      <c r="I15" s="271"/>
      <c r="J15" s="271"/>
      <c r="K15" s="271"/>
      <c r="L15" s="271"/>
      <c r="M15" s="271"/>
      <c r="N15" s="271"/>
      <c r="O15" s="271"/>
    </row>
    <row r="16" spans="1:15" ht="25.5" x14ac:dyDescent="0.2">
      <c r="A16" s="3" t="s">
        <v>8</v>
      </c>
      <c r="B16" s="63" t="s">
        <v>352</v>
      </c>
      <c r="C16" s="117">
        <v>18000000</v>
      </c>
      <c r="D16" s="117">
        <v>871422.72000000009</v>
      </c>
      <c r="E16" s="4"/>
      <c r="F16" s="9">
        <f t="shared" si="0"/>
        <v>18871422.719999999</v>
      </c>
      <c r="G16" s="271"/>
      <c r="H16" s="272"/>
      <c r="I16" s="271"/>
      <c r="J16" s="271"/>
      <c r="K16" s="271"/>
      <c r="L16" s="271"/>
      <c r="M16" s="271"/>
      <c r="N16" s="271"/>
      <c r="O16" s="271"/>
    </row>
    <row r="17" spans="1:15" ht="25.5" x14ac:dyDescent="0.2">
      <c r="A17" s="3" t="s">
        <v>118</v>
      </c>
      <c r="B17" s="63" t="s">
        <v>352</v>
      </c>
      <c r="C17" s="4"/>
      <c r="D17" s="4"/>
      <c r="E17" s="4"/>
      <c r="F17" s="9">
        <f t="shared" si="0"/>
        <v>0</v>
      </c>
      <c r="G17" s="271"/>
      <c r="H17" s="272"/>
      <c r="I17" s="271"/>
      <c r="J17" s="271"/>
      <c r="K17" s="271"/>
      <c r="L17" s="271"/>
      <c r="M17" s="271"/>
      <c r="N17" s="271"/>
      <c r="O17" s="271"/>
    </row>
    <row r="18" spans="1:15" s="18" customFormat="1" ht="25.5" x14ac:dyDescent="0.2">
      <c r="A18" s="3" t="s">
        <v>119</v>
      </c>
      <c r="B18" s="63" t="s">
        <v>352</v>
      </c>
      <c r="C18" s="4"/>
      <c r="D18" s="4"/>
      <c r="E18" s="4"/>
      <c r="F18" s="9"/>
      <c r="G18" s="271"/>
      <c r="H18" s="272"/>
      <c r="I18" s="271"/>
      <c r="J18" s="271"/>
      <c r="K18" s="271"/>
      <c r="L18" s="271"/>
      <c r="M18" s="271"/>
      <c r="N18" s="271"/>
      <c r="O18" s="271"/>
    </row>
    <row r="19" spans="1:15" ht="25.5" x14ac:dyDescent="0.2">
      <c r="A19" s="3" t="s">
        <v>120</v>
      </c>
      <c r="B19" s="63" t="s">
        <v>352</v>
      </c>
      <c r="C19" s="117">
        <v>8400000</v>
      </c>
      <c r="D19" s="117">
        <f>(399840+818400)</f>
        <v>1218240</v>
      </c>
      <c r="E19" s="4"/>
      <c r="F19" s="9">
        <f t="shared" si="0"/>
        <v>9618240</v>
      </c>
      <c r="G19" s="271"/>
      <c r="H19" s="272"/>
      <c r="I19" s="271"/>
      <c r="J19" s="271"/>
      <c r="K19" s="271"/>
      <c r="L19" s="271"/>
      <c r="M19" s="271"/>
      <c r="N19" s="271"/>
      <c r="O19" s="271"/>
    </row>
    <row r="20" spans="1:15" ht="25.5" x14ac:dyDescent="0.2">
      <c r="A20" s="3" t="s">
        <v>121</v>
      </c>
      <c r="B20" s="63" t="s">
        <v>352</v>
      </c>
      <c r="C20" s="117">
        <v>8400000</v>
      </c>
      <c r="D20" s="117">
        <v>399840</v>
      </c>
      <c r="E20" s="4"/>
      <c r="F20" s="9">
        <f t="shared" si="0"/>
        <v>8799840</v>
      </c>
      <c r="G20" s="271"/>
      <c r="H20" s="272"/>
      <c r="I20" s="271"/>
      <c r="J20" s="271"/>
      <c r="K20" s="271"/>
      <c r="L20" s="271"/>
      <c r="M20" s="271"/>
      <c r="N20" s="271"/>
      <c r="O20" s="271"/>
    </row>
    <row r="21" spans="1:15" s="18" customFormat="1" ht="27" customHeight="1" x14ac:dyDescent="0.2">
      <c r="A21" s="38" t="s">
        <v>24</v>
      </c>
      <c r="B21" s="58"/>
      <c r="C21" s="36" t="s">
        <v>25</v>
      </c>
      <c r="D21" s="36"/>
      <c r="E21" s="36"/>
      <c r="F21" s="37">
        <f>+D21+E21</f>
        <v>0</v>
      </c>
      <c r="G21" s="272"/>
      <c r="H21" s="272"/>
      <c r="I21" s="271"/>
      <c r="J21" s="271"/>
      <c r="K21" s="271"/>
      <c r="L21" s="271"/>
      <c r="M21" s="271"/>
      <c r="N21" s="271"/>
      <c r="O21" s="271"/>
    </row>
    <row r="22" spans="1:15" s="18" customFormat="1" ht="15" x14ac:dyDescent="0.2">
      <c r="A22" s="19" t="s">
        <v>27</v>
      </c>
      <c r="B22" s="56"/>
      <c r="C22" s="23">
        <f>SUM(C23)</f>
        <v>0</v>
      </c>
      <c r="D22" s="23">
        <f>SUM(D23:D25)</f>
        <v>5100000</v>
      </c>
      <c r="E22" s="23">
        <f>SUM(E23)</f>
        <v>0</v>
      </c>
      <c r="F22" s="24">
        <f>SUM(F23:F25)</f>
        <v>5100000</v>
      </c>
      <c r="G22" s="272"/>
      <c r="H22" s="272"/>
      <c r="I22" s="271"/>
      <c r="J22" s="271"/>
      <c r="K22" s="271"/>
      <c r="L22" s="271"/>
      <c r="M22" s="271"/>
      <c r="N22" s="271"/>
      <c r="O22" s="271"/>
    </row>
    <row r="23" spans="1:15" ht="52.5" customHeight="1" x14ac:dyDescent="0.2">
      <c r="A23" s="38" t="s">
        <v>32</v>
      </c>
      <c r="B23" s="58"/>
      <c r="C23" s="36" t="s">
        <v>25</v>
      </c>
      <c r="D23" s="36"/>
      <c r="E23" s="36"/>
      <c r="F23" s="37">
        <f>+D23+E23</f>
        <v>0</v>
      </c>
      <c r="G23" s="272"/>
      <c r="H23" s="272"/>
      <c r="I23" s="271"/>
      <c r="J23" s="271"/>
      <c r="K23" s="271"/>
      <c r="L23" s="271"/>
      <c r="M23" s="271"/>
      <c r="N23" s="271"/>
      <c r="O23" s="271"/>
    </row>
    <row r="24" spans="1:15" s="160" customFormat="1" ht="99.75" customHeight="1" x14ac:dyDescent="0.2">
      <c r="A24" s="156" t="s">
        <v>298</v>
      </c>
      <c r="B24" s="157" t="s">
        <v>300</v>
      </c>
      <c r="C24" s="158"/>
      <c r="D24" s="158">
        <v>3200000</v>
      </c>
      <c r="E24" s="158"/>
      <c r="F24" s="37">
        <f t="shared" ref="F24:F25" si="1">+D24+E24</f>
        <v>3200000</v>
      </c>
      <c r="G24" s="264"/>
      <c r="H24" s="264"/>
      <c r="I24" s="263"/>
      <c r="J24" s="263"/>
      <c r="K24" s="263"/>
      <c r="L24" s="263"/>
      <c r="M24" s="263"/>
      <c r="N24" s="263"/>
      <c r="O24" s="263"/>
    </row>
    <row r="25" spans="1:15" s="160" customFormat="1" ht="106.5" customHeight="1" x14ac:dyDescent="0.2">
      <c r="A25" s="156" t="s">
        <v>299</v>
      </c>
      <c r="B25" s="157" t="s">
        <v>301</v>
      </c>
      <c r="C25" s="158"/>
      <c r="D25" s="158">
        <v>1900000</v>
      </c>
      <c r="E25" s="158"/>
      <c r="F25" s="37">
        <f t="shared" si="1"/>
        <v>1900000</v>
      </c>
      <c r="G25" s="264"/>
      <c r="H25" s="264"/>
      <c r="I25" s="263"/>
      <c r="J25" s="263"/>
      <c r="K25" s="263"/>
      <c r="L25" s="263"/>
      <c r="M25" s="263"/>
      <c r="N25" s="263"/>
      <c r="O25" s="263"/>
    </row>
    <row r="26" spans="1:15" s="18" customFormat="1" ht="15" x14ac:dyDescent="0.2">
      <c r="A26" s="19" t="s">
        <v>14</v>
      </c>
      <c r="B26" s="56"/>
      <c r="C26" s="23">
        <f>SUM(C27)</f>
        <v>7200000</v>
      </c>
      <c r="D26" s="23">
        <f>SUM(D27)</f>
        <v>0</v>
      </c>
      <c r="E26" s="23">
        <f>SUM(E27)</f>
        <v>0</v>
      </c>
      <c r="F26" s="24">
        <f>SUM(F27)</f>
        <v>7200000</v>
      </c>
      <c r="G26" s="265"/>
      <c r="H26" s="272"/>
      <c r="I26" s="271"/>
      <c r="J26" s="271"/>
      <c r="K26" s="271"/>
      <c r="L26" s="271"/>
      <c r="M26" s="271"/>
      <c r="N26" s="271"/>
      <c r="O26" s="271"/>
    </row>
    <row r="27" spans="1:15" ht="15" x14ac:dyDescent="0.2">
      <c r="A27" s="15" t="s">
        <v>35</v>
      </c>
      <c r="B27" s="59"/>
      <c r="C27" s="69">
        <v>7200000</v>
      </c>
      <c r="D27" s="13"/>
      <c r="E27" s="13"/>
      <c r="F27" s="14">
        <f>+C27+D27+E27</f>
        <v>7200000</v>
      </c>
      <c r="G27" s="272"/>
      <c r="H27" s="272"/>
      <c r="I27" s="271"/>
      <c r="J27" s="271"/>
      <c r="K27" s="271"/>
      <c r="L27" s="271"/>
      <c r="M27" s="271"/>
      <c r="N27" s="271"/>
      <c r="O27" s="271"/>
    </row>
    <row r="28" spans="1:15" s="18" customFormat="1" ht="15" x14ac:dyDescent="0.2">
      <c r="A28" s="67" t="s">
        <v>111</v>
      </c>
      <c r="B28" s="68"/>
      <c r="C28" s="69">
        <f>(8900000+7700000)</f>
        <v>16600000</v>
      </c>
      <c r="D28" s="69"/>
      <c r="E28" s="69"/>
      <c r="F28" s="70">
        <f>+C28+D28+E28</f>
        <v>16600000</v>
      </c>
      <c r="G28" s="272"/>
      <c r="H28" s="272"/>
      <c r="I28" s="271"/>
      <c r="J28" s="271"/>
      <c r="K28" s="271"/>
      <c r="L28" s="271"/>
      <c r="M28" s="271"/>
      <c r="N28" s="271"/>
      <c r="O28" s="271"/>
    </row>
    <row r="29" spans="1:15" s="18" customFormat="1" ht="15" x14ac:dyDescent="0.2">
      <c r="A29" s="19" t="s">
        <v>15</v>
      </c>
      <c r="B29" s="56"/>
      <c r="C29" s="23">
        <f>SUM(C30)</f>
        <v>5775000</v>
      </c>
      <c r="D29" s="23">
        <f>SUM(D30)</f>
        <v>0</v>
      </c>
      <c r="E29" s="23">
        <f>SUM(E30)</f>
        <v>0</v>
      </c>
      <c r="F29" s="23">
        <f>SUM(F30)</f>
        <v>5775000</v>
      </c>
      <c r="G29" s="272"/>
      <c r="H29" s="272"/>
      <c r="I29" s="271"/>
      <c r="J29" s="271"/>
      <c r="K29" s="271"/>
      <c r="L29" s="271"/>
      <c r="M29" s="271"/>
      <c r="N29" s="271"/>
      <c r="O29" s="271"/>
    </row>
    <row r="30" spans="1:15" s="18" customFormat="1" ht="15.75" thickBot="1" x14ac:dyDescent="0.25">
      <c r="A30" s="25" t="s">
        <v>112</v>
      </c>
      <c r="B30" s="60"/>
      <c r="C30" s="207">
        <v>5775000</v>
      </c>
      <c r="D30" s="26"/>
      <c r="E30" s="26"/>
      <c r="F30" s="27">
        <f>+C30+D30+E30</f>
        <v>5775000</v>
      </c>
      <c r="G30" s="178"/>
      <c r="H30" s="272"/>
      <c r="I30" s="271"/>
      <c r="J30" s="271"/>
      <c r="K30" s="271"/>
      <c r="L30" s="271"/>
      <c r="M30" s="271"/>
      <c r="N30" s="271"/>
      <c r="O30" s="271"/>
    </row>
    <row r="31" spans="1:15" ht="16.5" thickBot="1" x14ac:dyDescent="0.25">
      <c r="A31" s="28" t="s">
        <v>16</v>
      </c>
      <c r="B31" s="61"/>
      <c r="C31" s="29">
        <f>+C11+C22+C26+C29</f>
        <v>105375000</v>
      </c>
      <c r="D31" s="29">
        <f>+D11+D22+D26+D29</f>
        <v>10135302.720000001</v>
      </c>
      <c r="E31" s="29">
        <f>+E11+E22+E26+E29</f>
        <v>0</v>
      </c>
      <c r="F31" s="29">
        <f>+F11+F22+F26+F29</f>
        <v>115510302.72</v>
      </c>
      <c r="G31" s="273"/>
      <c r="H31" s="273"/>
      <c r="I31" s="271"/>
      <c r="J31" s="271"/>
      <c r="K31" s="271"/>
      <c r="L31" s="271"/>
      <c r="M31" s="271"/>
      <c r="N31" s="271"/>
      <c r="O31" s="271"/>
    </row>
    <row r="32" spans="1:15" ht="27.75" customHeight="1" x14ac:dyDescent="0.2">
      <c r="A32" s="30" t="s">
        <v>17</v>
      </c>
      <c r="B32" s="62"/>
      <c r="C32" s="6">
        <f>SUM(C33:C45)</f>
        <v>56645000</v>
      </c>
      <c r="D32" s="6">
        <f>SUM(D33:D45)</f>
        <v>21600000</v>
      </c>
      <c r="E32" s="6">
        <f>SUM(E33:E45)</f>
        <v>1840000</v>
      </c>
      <c r="F32" s="6">
        <f>SUM(F33:F45)</f>
        <v>80085000</v>
      </c>
      <c r="G32" s="271"/>
      <c r="H32" s="271"/>
      <c r="I32" s="271"/>
      <c r="J32" s="271"/>
      <c r="K32" s="271"/>
      <c r="L32" s="271"/>
      <c r="M32" s="271"/>
      <c r="N32" s="271"/>
      <c r="O32" s="271"/>
    </row>
    <row r="33" spans="1:16" ht="15.75" x14ac:dyDescent="0.2">
      <c r="A33" s="3" t="s">
        <v>19</v>
      </c>
      <c r="B33" s="57"/>
      <c r="C33" s="186">
        <v>1000000</v>
      </c>
      <c r="D33" s="198"/>
      <c r="E33" s="5"/>
      <c r="F33" s="9">
        <f t="shared" ref="F33:F41" si="2">+C33+D33+E33</f>
        <v>1000000</v>
      </c>
      <c r="G33" s="178"/>
      <c r="H33" s="271"/>
      <c r="I33" s="271"/>
      <c r="J33" s="271"/>
      <c r="K33" s="271"/>
      <c r="L33" s="271"/>
      <c r="M33" s="271"/>
      <c r="N33" s="271"/>
      <c r="O33" s="271"/>
    </row>
    <row r="34" spans="1:16" ht="31.5" customHeight="1" x14ac:dyDescent="0.2">
      <c r="A34" s="31" t="s">
        <v>28</v>
      </c>
      <c r="B34" s="63"/>
      <c r="C34" s="185">
        <v>10585000</v>
      </c>
      <c r="D34" s="199"/>
      <c r="E34" s="5"/>
      <c r="F34" s="9">
        <f t="shared" si="2"/>
        <v>10585000</v>
      </c>
      <c r="G34" s="178"/>
      <c r="H34" s="271"/>
      <c r="I34" s="271"/>
      <c r="J34" s="271"/>
      <c r="K34" s="271"/>
      <c r="L34" s="271"/>
      <c r="M34" s="271"/>
      <c r="N34" s="271"/>
      <c r="O34" s="271"/>
    </row>
    <row r="35" spans="1:16" s="18" customFormat="1" ht="21" customHeight="1" x14ac:dyDescent="0.2">
      <c r="A35" s="31" t="s">
        <v>113</v>
      </c>
      <c r="B35" s="63"/>
      <c r="C35" s="158"/>
      <c r="D35" s="199"/>
      <c r="E35" s="5"/>
      <c r="F35" s="9"/>
      <c r="G35" s="271"/>
      <c r="H35" s="271"/>
      <c r="I35" s="271"/>
      <c r="J35" s="271"/>
      <c r="K35" s="271"/>
      <c r="L35" s="271"/>
      <c r="M35" s="271"/>
      <c r="N35" s="271"/>
      <c r="O35" s="271"/>
    </row>
    <row r="36" spans="1:16" ht="17.25" customHeight="1" x14ac:dyDescent="0.2">
      <c r="A36" s="3" t="s">
        <v>20</v>
      </c>
      <c r="B36" s="57"/>
      <c r="C36" s="176">
        <v>6500000</v>
      </c>
      <c r="D36" s="199"/>
      <c r="E36" s="5"/>
      <c r="F36" s="9">
        <f t="shared" si="2"/>
        <v>6500000</v>
      </c>
      <c r="G36" s="189"/>
      <c r="H36" s="271"/>
      <c r="I36" s="271"/>
      <c r="J36" s="271"/>
      <c r="K36" s="271"/>
      <c r="L36" s="271"/>
      <c r="M36" s="271"/>
      <c r="N36" s="271"/>
      <c r="O36" s="271"/>
    </row>
    <row r="37" spans="1:16" ht="15.75" x14ac:dyDescent="0.2">
      <c r="A37" s="3" t="s">
        <v>21</v>
      </c>
      <c r="B37" s="57"/>
      <c r="C37" s="176">
        <v>20000000</v>
      </c>
      <c r="D37" s="199"/>
      <c r="E37" s="5"/>
      <c r="F37" s="9">
        <f t="shared" si="2"/>
        <v>20000000</v>
      </c>
      <c r="G37" s="178"/>
      <c r="H37" s="271"/>
      <c r="I37" s="271"/>
      <c r="J37" s="271"/>
      <c r="K37" s="271"/>
      <c r="L37" s="271"/>
      <c r="M37" s="271"/>
      <c r="N37" s="271"/>
      <c r="O37" s="271"/>
    </row>
    <row r="38" spans="1:16" ht="15.75" x14ac:dyDescent="0.2">
      <c r="A38" s="3" t="s">
        <v>22</v>
      </c>
      <c r="B38" s="57"/>
      <c r="C38" s="176">
        <v>9960000</v>
      </c>
      <c r="D38" s="199"/>
      <c r="E38" s="158"/>
      <c r="F38" s="159">
        <f t="shared" si="2"/>
        <v>9960000</v>
      </c>
      <c r="G38" s="178"/>
      <c r="H38" s="271"/>
      <c r="I38" s="271"/>
      <c r="J38" s="271"/>
      <c r="K38" s="271"/>
      <c r="L38" s="271"/>
      <c r="M38" s="271"/>
      <c r="N38" s="271"/>
      <c r="O38" s="271"/>
    </row>
    <row r="39" spans="1:16" s="18" customFormat="1" ht="18" customHeight="1" x14ac:dyDescent="0.2">
      <c r="A39" s="3" t="s">
        <v>29</v>
      </c>
      <c r="B39" s="57"/>
      <c r="C39" s="176"/>
      <c r="D39" s="199"/>
      <c r="E39" s="17"/>
      <c r="F39" s="9">
        <f t="shared" si="2"/>
        <v>0</v>
      </c>
      <c r="G39" s="271"/>
      <c r="H39" s="271"/>
      <c r="I39" s="271"/>
      <c r="J39" s="271"/>
      <c r="K39" s="271"/>
      <c r="L39" s="271"/>
      <c r="M39" s="271"/>
      <c r="N39" s="271"/>
      <c r="O39" s="271"/>
    </row>
    <row r="40" spans="1:16" ht="51" x14ac:dyDescent="0.2">
      <c r="A40" s="3" t="s">
        <v>31</v>
      </c>
      <c r="B40" s="63" t="s">
        <v>350</v>
      </c>
      <c r="C40" s="176">
        <f>(1500000 + 1600000)</f>
        <v>3100000</v>
      </c>
      <c r="D40" s="158">
        <v>21600000</v>
      </c>
      <c r="E40" s="158">
        <f>(1120000+720000)</f>
        <v>1840000</v>
      </c>
      <c r="F40" s="184">
        <f t="shared" si="2"/>
        <v>26540000</v>
      </c>
      <c r="G40" s="178"/>
      <c r="H40" s="179"/>
      <c r="I40" s="262"/>
      <c r="J40" s="262"/>
      <c r="K40" s="262"/>
      <c r="L40" s="262"/>
      <c r="M40" s="271"/>
      <c r="N40" s="271"/>
      <c r="O40" s="271"/>
    </row>
    <row r="41" spans="1:16" s="18" customFormat="1" ht="27" customHeight="1" x14ac:dyDescent="0.2">
      <c r="A41" s="3" t="s">
        <v>30</v>
      </c>
      <c r="B41" s="57"/>
      <c r="C41" s="176">
        <v>4500000</v>
      </c>
      <c r="D41" s="5"/>
      <c r="E41" s="5"/>
      <c r="F41" s="184">
        <f t="shared" si="2"/>
        <v>4500000</v>
      </c>
      <c r="G41" s="178"/>
      <c r="H41" s="271"/>
      <c r="I41" s="271"/>
      <c r="J41" s="271"/>
      <c r="K41" s="271"/>
      <c r="L41" s="271"/>
      <c r="M41" s="271"/>
      <c r="N41" s="271"/>
      <c r="O41" s="271"/>
    </row>
    <row r="42" spans="1:16" s="18" customFormat="1" ht="28.5" customHeight="1" x14ac:dyDescent="0.2">
      <c r="A42" s="38" t="s">
        <v>36</v>
      </c>
      <c r="B42" s="58"/>
      <c r="C42" s="36" t="s">
        <v>25</v>
      </c>
      <c r="D42" s="36"/>
      <c r="E42" s="36"/>
      <c r="F42" s="37">
        <f>+D42+E42</f>
        <v>0</v>
      </c>
      <c r="G42" s="271"/>
      <c r="H42" s="271"/>
      <c r="I42" s="271"/>
      <c r="J42" s="271"/>
      <c r="K42" s="271"/>
      <c r="L42" s="271"/>
      <c r="M42" s="271"/>
      <c r="N42" s="271"/>
      <c r="O42" s="271"/>
    </row>
    <row r="43" spans="1:16" ht="15.75" x14ac:dyDescent="0.2">
      <c r="A43" s="3" t="s">
        <v>114</v>
      </c>
      <c r="B43" s="57"/>
      <c r="C43" s="176">
        <v>1000000</v>
      </c>
      <c r="D43" s="5"/>
      <c r="E43" s="5"/>
      <c r="F43" s="9">
        <f>+C43+D43+E43</f>
        <v>1000000</v>
      </c>
      <c r="G43" s="178"/>
      <c r="H43" s="271"/>
      <c r="I43" s="271"/>
      <c r="J43" s="271"/>
      <c r="K43" s="271"/>
      <c r="L43" s="271"/>
      <c r="M43" s="271"/>
      <c r="N43" s="271"/>
      <c r="O43" s="271"/>
    </row>
    <row r="44" spans="1:16" ht="15.75" x14ac:dyDescent="0.2">
      <c r="A44" s="3" t="s">
        <v>115</v>
      </c>
      <c r="B44" s="57"/>
      <c r="C44" s="16"/>
      <c r="D44" s="5"/>
      <c r="E44" s="5"/>
      <c r="F44" s="9">
        <f>+C44+D44+E44</f>
        <v>0</v>
      </c>
      <c r="G44" s="271"/>
      <c r="H44" s="271"/>
      <c r="I44" s="271"/>
      <c r="J44" s="271"/>
      <c r="K44" s="271"/>
      <c r="L44" s="271"/>
      <c r="M44" s="271"/>
      <c r="N44" s="271"/>
      <c r="O44" s="271"/>
    </row>
    <row r="45" spans="1:16" s="18" customFormat="1" ht="33" customHeight="1" thickBot="1" x14ac:dyDescent="0.25">
      <c r="A45" s="38" t="s">
        <v>24</v>
      </c>
      <c r="B45" s="58"/>
      <c r="C45" s="36" t="s">
        <v>25</v>
      </c>
      <c r="D45" s="36"/>
      <c r="E45" s="36"/>
      <c r="F45" s="37">
        <f>+D45+E45</f>
        <v>0</v>
      </c>
      <c r="G45" s="271"/>
      <c r="H45" s="271"/>
      <c r="I45" s="271"/>
      <c r="J45" s="271"/>
      <c r="K45" s="271"/>
      <c r="L45" s="271"/>
      <c r="M45" s="271"/>
      <c r="N45" s="271"/>
      <c r="O45" s="271"/>
    </row>
    <row r="46" spans="1:16" ht="16.5" thickBot="1" x14ac:dyDescent="0.25">
      <c r="A46" s="71" t="s">
        <v>9</v>
      </c>
      <c r="B46" s="72"/>
      <c r="C46" s="73">
        <f>+C32</f>
        <v>56645000</v>
      </c>
      <c r="D46" s="73">
        <f>+D32</f>
        <v>21600000</v>
      </c>
      <c r="E46" s="73">
        <f>+E32</f>
        <v>1840000</v>
      </c>
      <c r="F46" s="73">
        <f>+F32</f>
        <v>80085000</v>
      </c>
      <c r="G46" s="271"/>
      <c r="H46" s="271"/>
      <c r="I46" s="271"/>
      <c r="J46" s="271"/>
      <c r="K46" s="271"/>
      <c r="L46" s="271"/>
      <c r="M46" s="271"/>
      <c r="N46" s="271"/>
      <c r="O46" s="271"/>
    </row>
    <row r="47" spans="1:16" s="80" customFormat="1" ht="18" x14ac:dyDescent="0.2">
      <c r="A47" s="77" t="s">
        <v>10</v>
      </c>
      <c r="B47" s="78"/>
      <c r="C47" s="79">
        <f>+C31+C46</f>
        <v>162020000</v>
      </c>
      <c r="D47" s="79">
        <f t="shared" ref="D47:F47" si="3">+D31+D46</f>
        <v>31735302.719999999</v>
      </c>
      <c r="E47" s="79">
        <f t="shared" si="3"/>
        <v>1840000</v>
      </c>
      <c r="F47" s="79">
        <f t="shared" si="3"/>
        <v>195595302.72</v>
      </c>
      <c r="G47" s="189"/>
      <c r="H47" s="261"/>
      <c r="I47" s="261"/>
      <c r="J47" s="261"/>
      <c r="K47" s="261"/>
      <c r="L47" s="261"/>
      <c r="M47" s="271"/>
      <c r="N47" s="271"/>
      <c r="O47" s="271"/>
      <c r="P47" s="267"/>
    </row>
    <row r="48" spans="1:16" s="84" customFormat="1" ht="18.75" thickBot="1" x14ac:dyDescent="0.25">
      <c r="A48" s="81" t="s">
        <v>122</v>
      </c>
      <c r="B48" s="82"/>
      <c r="C48" s="83">
        <f>C46+C31+C28</f>
        <v>178620000</v>
      </c>
      <c r="D48" s="83">
        <f t="shared" ref="D48:F48" si="4">D46+D31+D28</f>
        <v>31735302.719999999</v>
      </c>
      <c r="E48" s="83">
        <f t="shared" si="4"/>
        <v>1840000</v>
      </c>
      <c r="F48" s="83">
        <f t="shared" si="4"/>
        <v>212195302.72</v>
      </c>
      <c r="G48" s="271"/>
      <c r="H48" s="271"/>
      <c r="I48" s="271"/>
      <c r="J48" s="271"/>
      <c r="K48" s="271"/>
      <c r="L48" s="271"/>
      <c r="M48" s="271"/>
      <c r="N48" s="271"/>
      <c r="O48" s="271"/>
      <c r="P48" s="266"/>
    </row>
    <row r="49" spans="1:15" ht="15" x14ac:dyDescent="0.2">
      <c r="A49" s="74" t="s">
        <v>11</v>
      </c>
      <c r="B49" s="75"/>
      <c r="C49" s="76">
        <f>SUM(C50:C51)</f>
        <v>17660000</v>
      </c>
      <c r="D49" s="76">
        <f>SUM(D50:D51)</f>
        <v>0</v>
      </c>
      <c r="E49" s="76">
        <f>SUM(E50:E51)</f>
        <v>0</v>
      </c>
      <c r="F49" s="76">
        <f>SUM(F50:F51)</f>
        <v>17660000</v>
      </c>
      <c r="G49" s="271"/>
      <c r="H49" s="271"/>
      <c r="I49" s="271"/>
      <c r="J49" s="271"/>
      <c r="K49" s="271"/>
      <c r="L49" s="271"/>
      <c r="M49" s="271"/>
      <c r="N49" s="271"/>
      <c r="O49" s="271"/>
    </row>
    <row r="50" spans="1:15" ht="15.75" x14ac:dyDescent="0.2">
      <c r="A50" s="3" t="s">
        <v>116</v>
      </c>
      <c r="B50" s="57"/>
      <c r="C50" s="176">
        <v>1458000</v>
      </c>
      <c r="D50" s="17"/>
      <c r="E50" s="4"/>
      <c r="F50" s="9">
        <f>+C50+D50+E50</f>
        <v>1458000</v>
      </c>
      <c r="G50" s="189"/>
      <c r="H50" s="271"/>
      <c r="I50" s="271"/>
      <c r="J50" s="271"/>
      <c r="K50" s="271"/>
      <c r="L50" s="271"/>
      <c r="M50" s="271"/>
      <c r="N50" s="271"/>
      <c r="O50" s="271"/>
    </row>
    <row r="51" spans="1:15" ht="21" customHeight="1" thickBot="1" x14ac:dyDescent="0.25">
      <c r="A51" s="3" t="s">
        <v>33</v>
      </c>
      <c r="B51" s="57"/>
      <c r="C51" s="176">
        <f>C47*0.1</f>
        <v>16202000</v>
      </c>
      <c r="D51" s="4" t="s">
        <v>25</v>
      </c>
      <c r="E51" s="4" t="s">
        <v>25</v>
      </c>
      <c r="F51" s="9">
        <f>+C51</f>
        <v>16202000</v>
      </c>
      <c r="G51" s="178"/>
      <c r="H51" s="271"/>
      <c r="I51" s="271"/>
      <c r="J51" s="271"/>
      <c r="K51" s="271"/>
      <c r="L51" s="271"/>
      <c r="M51" s="271"/>
      <c r="N51" s="271"/>
      <c r="O51" s="271"/>
    </row>
    <row r="52" spans="1:15" ht="16.5" thickBot="1" x14ac:dyDescent="0.25">
      <c r="A52" s="28" t="s">
        <v>12</v>
      </c>
      <c r="B52" s="61"/>
      <c r="C52" s="29">
        <f>SUM(C49)</f>
        <v>17660000</v>
      </c>
      <c r="D52" s="29">
        <f>SUM(D49)</f>
        <v>0</v>
      </c>
      <c r="E52" s="29">
        <f>SUM(E49)</f>
        <v>0</v>
      </c>
      <c r="F52" s="29">
        <f>SUM(F49)</f>
        <v>17660000</v>
      </c>
      <c r="G52" s="271"/>
      <c r="H52" s="271"/>
      <c r="I52" s="271"/>
      <c r="J52" s="271"/>
      <c r="K52" s="271"/>
      <c r="L52" s="271"/>
      <c r="M52" s="271"/>
      <c r="N52" s="271"/>
      <c r="O52" s="271"/>
    </row>
    <row r="53" spans="1:15" s="18" customFormat="1" ht="16.5" thickBot="1" x14ac:dyDescent="0.25">
      <c r="A53" s="32"/>
      <c r="B53" s="64"/>
      <c r="C53" s="33"/>
      <c r="D53" s="33"/>
      <c r="E53" s="33"/>
      <c r="F53" s="33"/>
      <c r="G53" s="271"/>
      <c r="H53" s="282"/>
      <c r="I53" s="271"/>
      <c r="J53" s="271"/>
      <c r="K53" s="271"/>
      <c r="L53" s="271"/>
      <c r="M53" s="271"/>
      <c r="N53" s="271"/>
      <c r="O53" s="271"/>
    </row>
    <row r="54" spans="1:15" ht="18.75" thickBot="1" x14ac:dyDescent="0.25">
      <c r="A54" s="34" t="s">
        <v>124</v>
      </c>
      <c r="B54" s="65"/>
      <c r="C54" s="35">
        <f>C47+C52</f>
        <v>179680000</v>
      </c>
      <c r="D54" s="35">
        <f t="shared" ref="D54:F54" si="5">D47+D52</f>
        <v>31735302.719999999</v>
      </c>
      <c r="E54" s="35">
        <f t="shared" si="5"/>
        <v>1840000</v>
      </c>
      <c r="F54" s="35">
        <f t="shared" si="5"/>
        <v>213255302.72</v>
      </c>
      <c r="G54" s="189"/>
      <c r="H54" s="282"/>
      <c r="I54" s="271"/>
      <c r="J54" s="271"/>
      <c r="K54" s="271"/>
      <c r="L54" s="271"/>
      <c r="M54" s="271"/>
      <c r="N54" s="271"/>
      <c r="O54" s="271"/>
    </row>
    <row r="55" spans="1:15" ht="23.25" customHeight="1" thickBot="1" x14ac:dyDescent="0.25">
      <c r="A55" s="34" t="s">
        <v>123</v>
      </c>
      <c r="B55" s="65"/>
      <c r="C55" s="219">
        <f>C48+C52</f>
        <v>196280000</v>
      </c>
      <c r="D55" s="219">
        <f t="shared" ref="D55:F55" si="6">D48+D52</f>
        <v>31735302.719999999</v>
      </c>
      <c r="E55" s="219">
        <f t="shared" si="6"/>
        <v>1840000</v>
      </c>
      <c r="F55" s="219">
        <f t="shared" si="6"/>
        <v>229855302.72</v>
      </c>
      <c r="G55" s="271"/>
      <c r="H55" s="271"/>
      <c r="I55" s="271"/>
      <c r="J55" s="271"/>
      <c r="K55" s="271"/>
      <c r="L55" s="271"/>
      <c r="M55" s="271"/>
      <c r="N55" s="271"/>
      <c r="O55" s="271"/>
    </row>
    <row r="56" spans="1:15" x14ac:dyDescent="0.2">
      <c r="A56" s="1"/>
      <c r="C56" s="1"/>
      <c r="D56" s="1"/>
      <c r="E56" s="10"/>
      <c r="F56" s="2"/>
    </row>
    <row r="57" spans="1:15" x14ac:dyDescent="0.2">
      <c r="A57" s="1"/>
      <c r="C57" s="218">
        <f>(C54/F54)</f>
        <v>0.84255818124211568</v>
      </c>
      <c r="D57" s="213">
        <f>(D54+E54)/F54</f>
        <v>0.15744181875788435</v>
      </c>
      <c r="E57" s="163"/>
      <c r="F57" s="2"/>
    </row>
    <row r="58" spans="1:15" ht="15.75" x14ac:dyDescent="0.2">
      <c r="A58" s="12"/>
      <c r="B58" s="12"/>
      <c r="C58" s="1"/>
      <c r="D58" s="161"/>
      <c r="E58" s="162">
        <f>(D55+E55)</f>
        <v>33575302.719999999</v>
      </c>
      <c r="F58" s="2"/>
      <c r="G58" s="285" t="s">
        <v>402</v>
      </c>
      <c r="H58" s="281"/>
      <c r="I58" s="281"/>
    </row>
    <row r="59" spans="1:15" x14ac:dyDescent="0.2">
      <c r="A59" s="1"/>
      <c r="C59" s="10"/>
      <c r="D59" s="1"/>
      <c r="E59" s="10"/>
      <c r="F59" s="2"/>
      <c r="G59" s="281"/>
      <c r="H59" s="281"/>
      <c r="I59" s="281"/>
    </row>
    <row r="60" spans="1:15" x14ac:dyDescent="0.2">
      <c r="A60" s="1"/>
      <c r="C60" s="10"/>
      <c r="D60" s="1"/>
      <c r="E60" s="10"/>
      <c r="F60" s="2"/>
      <c r="G60" s="269"/>
      <c r="H60" s="269"/>
      <c r="I60" s="269"/>
    </row>
    <row r="61" spans="1:15" x14ac:dyDescent="0.2">
      <c r="A61" s="11"/>
      <c r="B61" s="11"/>
      <c r="C61" s="214"/>
      <c r="D61" s="215"/>
      <c r="E61" s="1"/>
      <c r="F61" s="2"/>
      <c r="G61" s="247" t="s">
        <v>391</v>
      </c>
      <c r="H61" s="248"/>
      <c r="I61" s="284" t="s">
        <v>392</v>
      </c>
      <c r="J61" s="281"/>
    </row>
    <row r="62" spans="1:15" x14ac:dyDescent="0.2">
      <c r="D62" s="1"/>
      <c r="E62" s="1"/>
      <c r="F62" s="2"/>
      <c r="G62" s="280" t="s">
        <v>393</v>
      </c>
      <c r="H62" s="280"/>
      <c r="I62" s="283"/>
      <c r="J62" s="281"/>
    </row>
    <row r="63" spans="1:15" x14ac:dyDescent="0.2">
      <c r="D63" s="1"/>
      <c r="E63" s="1"/>
      <c r="F63" s="2"/>
      <c r="G63" s="280" t="s">
        <v>143</v>
      </c>
      <c r="H63" s="280"/>
      <c r="I63" s="283"/>
      <c r="J63" s="281"/>
    </row>
    <row r="64" spans="1:15" x14ac:dyDescent="0.2">
      <c r="D64" s="7"/>
      <c r="E64" s="1"/>
      <c r="F64" s="2"/>
      <c r="G64" s="280" t="s">
        <v>394</v>
      </c>
      <c r="H64" s="280"/>
      <c r="I64" s="283"/>
      <c r="J64" s="281"/>
    </row>
    <row r="65" spans="4:10" x14ac:dyDescent="0.2">
      <c r="D65" s="7"/>
      <c r="E65" s="1"/>
      <c r="F65" s="2"/>
      <c r="G65" s="280" t="s">
        <v>149</v>
      </c>
      <c r="H65" s="280"/>
      <c r="I65" s="283"/>
      <c r="J65" s="281"/>
    </row>
    <row r="66" spans="4:10" x14ac:dyDescent="0.2">
      <c r="D66" s="7"/>
      <c r="E66" s="1"/>
      <c r="F66" s="2"/>
      <c r="G66" s="280" t="s">
        <v>395</v>
      </c>
      <c r="H66" s="280"/>
      <c r="I66" s="283"/>
      <c r="J66" s="281"/>
    </row>
    <row r="67" spans="4:10" x14ac:dyDescent="0.2">
      <c r="D67" s="7"/>
      <c r="E67" s="1"/>
      <c r="F67" s="2"/>
      <c r="G67" s="280" t="s">
        <v>396</v>
      </c>
      <c r="H67" s="280"/>
      <c r="I67" s="283"/>
      <c r="J67" s="281"/>
    </row>
    <row r="68" spans="4:10" x14ac:dyDescent="0.2">
      <c r="D68" s="7"/>
      <c r="E68" s="1"/>
      <c r="F68" s="2"/>
      <c r="G68" s="276" t="s">
        <v>404</v>
      </c>
      <c r="H68" s="280"/>
      <c r="I68" s="283"/>
      <c r="J68" s="281"/>
    </row>
    <row r="69" spans="4:10" x14ac:dyDescent="0.2">
      <c r="D69" s="7"/>
      <c r="E69" s="1"/>
      <c r="F69" s="2"/>
      <c r="G69" s="275" t="s">
        <v>403</v>
      </c>
      <c r="H69" s="275"/>
      <c r="I69" s="274"/>
      <c r="J69" s="287"/>
    </row>
    <row r="70" spans="4:10" x14ac:dyDescent="0.2">
      <c r="D70" s="7"/>
      <c r="E70" s="1"/>
      <c r="F70" s="2"/>
      <c r="G70" s="280" t="s">
        <v>397</v>
      </c>
      <c r="H70" s="280"/>
      <c r="I70" s="283"/>
      <c r="J70" s="281"/>
    </row>
    <row r="71" spans="4:10" x14ac:dyDescent="0.2">
      <c r="D71" s="1"/>
      <c r="E71" s="1"/>
      <c r="F71" s="2"/>
      <c r="G71" s="280" t="s">
        <v>398</v>
      </c>
      <c r="H71" s="280"/>
      <c r="I71" s="283"/>
      <c r="J71" s="281"/>
    </row>
    <row r="72" spans="4:10" x14ac:dyDescent="0.2">
      <c r="D72" s="1"/>
      <c r="E72" s="1"/>
      <c r="F72" s="2"/>
      <c r="G72" s="277" t="s">
        <v>399</v>
      </c>
      <c r="H72" s="277"/>
      <c r="I72" s="286">
        <f>SUM(I62:I71)</f>
        <v>0</v>
      </c>
      <c r="J72" s="281"/>
    </row>
    <row r="73" spans="4:10" x14ac:dyDescent="0.2">
      <c r="D73" s="7"/>
      <c r="E73" s="1"/>
      <c r="F73" s="2"/>
      <c r="G73" s="279"/>
      <c r="H73" s="278"/>
      <c r="I73" s="281"/>
      <c r="J73" s="289">
        <v>0.1</v>
      </c>
    </row>
    <row r="74" spans="4:10" x14ac:dyDescent="0.2">
      <c r="D74" s="7"/>
      <c r="E74" s="1"/>
      <c r="F74" s="2"/>
      <c r="G74" s="280" t="s">
        <v>400</v>
      </c>
      <c r="H74" s="280"/>
      <c r="I74" s="286">
        <v>213255303</v>
      </c>
      <c r="J74" s="286">
        <f>+I74*J73</f>
        <v>21325530.300000001</v>
      </c>
    </row>
    <row r="75" spans="4:10" x14ac:dyDescent="0.2">
      <c r="D75" s="7"/>
      <c r="E75" s="1"/>
      <c r="F75" s="2"/>
      <c r="G75" s="280" t="s">
        <v>401</v>
      </c>
      <c r="H75" s="280"/>
      <c r="I75" s="288">
        <f>+I74+I72</f>
        <v>213255303</v>
      </c>
      <c r="J75" s="286">
        <f>+I75*J73</f>
        <v>21325530.300000001</v>
      </c>
    </row>
    <row r="76" spans="4:10" x14ac:dyDescent="0.2">
      <c r="D76" s="7"/>
      <c r="E76" s="1"/>
      <c r="F76" s="2"/>
      <c r="G76" s="281"/>
      <c r="I76" s="281"/>
      <c r="J76" s="287"/>
    </row>
    <row r="88" spans="3:3" x14ac:dyDescent="0.2">
      <c r="C88" s="10"/>
    </row>
  </sheetData>
  <mergeCells count="32">
    <mergeCell ref="G72:H72"/>
    <mergeCell ref="G73:H73"/>
    <mergeCell ref="G74:H74"/>
    <mergeCell ref="G75:H75"/>
    <mergeCell ref="G61:H61"/>
    <mergeCell ref="G67:H67"/>
    <mergeCell ref="G68:H68"/>
    <mergeCell ref="G69:H69"/>
    <mergeCell ref="G70:H70"/>
    <mergeCell ref="G71:H71"/>
    <mergeCell ref="G62:H62"/>
    <mergeCell ref="G63:H63"/>
    <mergeCell ref="G64:H64"/>
    <mergeCell ref="G65:H65"/>
    <mergeCell ref="G66:H66"/>
    <mergeCell ref="M7:M8"/>
    <mergeCell ref="N6:N8"/>
    <mergeCell ref="G1:O5"/>
    <mergeCell ref="O6:O8"/>
    <mergeCell ref="G6:M6"/>
    <mergeCell ref="G7:G8"/>
    <mergeCell ref="H7:H8"/>
    <mergeCell ref="I7:I8"/>
    <mergeCell ref="J7:J8"/>
    <mergeCell ref="K7:K8"/>
    <mergeCell ref="L7:L8"/>
    <mergeCell ref="A1:F5"/>
    <mergeCell ref="A6:A9"/>
    <mergeCell ref="C6:C8"/>
    <mergeCell ref="D6:E7"/>
    <mergeCell ref="F6:F8"/>
    <mergeCell ref="B6:B9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M16"/>
  <sheetViews>
    <sheetView topLeftCell="B1" workbookViewId="0">
      <selection activeCell="D22" sqref="D22"/>
    </sheetView>
  </sheetViews>
  <sheetFormatPr baseColWidth="10" defaultRowHeight="12.75" x14ac:dyDescent="0.2"/>
  <cols>
    <col min="2" max="2" width="23.42578125" bestFit="1" customWidth="1"/>
    <col min="3" max="3" width="24" style="18" customWidth="1"/>
    <col min="4" max="4" width="12" customWidth="1"/>
    <col min="5" max="5" width="11.42578125" style="18"/>
    <col min="6" max="6" width="14.42578125" bestFit="1" customWidth="1"/>
    <col min="7" max="7" width="11.42578125" style="18"/>
    <col min="8" max="8" width="14.42578125" bestFit="1" customWidth="1"/>
    <col min="9" max="9" width="11.42578125" style="18"/>
    <col min="11" max="11" width="11.42578125" style="18"/>
  </cols>
  <sheetData>
    <row r="1" spans="2:13" s="18" customFormat="1" ht="25.5" customHeight="1" x14ac:dyDescent="0.2">
      <c r="B1" s="244" t="s">
        <v>129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2:13" x14ac:dyDescent="0.2">
      <c r="B2" s="245" t="s">
        <v>125</v>
      </c>
      <c r="C2" s="245" t="s">
        <v>126</v>
      </c>
      <c r="D2" s="247" t="s">
        <v>107</v>
      </c>
      <c r="E2" s="248"/>
      <c r="F2" s="247" t="s">
        <v>106</v>
      </c>
      <c r="G2" s="248"/>
      <c r="H2" s="247" t="s">
        <v>108</v>
      </c>
      <c r="I2" s="248"/>
      <c r="J2" s="247" t="s">
        <v>109</v>
      </c>
      <c r="K2" s="248"/>
      <c r="L2" s="243" t="s">
        <v>110</v>
      </c>
      <c r="M2" s="243"/>
    </row>
    <row r="3" spans="2:13" s="18" customFormat="1" x14ac:dyDescent="0.2">
      <c r="B3" s="246"/>
      <c r="C3" s="246"/>
      <c r="D3" s="86" t="s">
        <v>127</v>
      </c>
      <c r="E3" s="192" t="s">
        <v>128</v>
      </c>
      <c r="F3" s="86" t="s">
        <v>127</v>
      </c>
      <c r="G3" s="86" t="s">
        <v>128</v>
      </c>
      <c r="H3" s="86" t="s">
        <v>127</v>
      </c>
      <c r="I3" s="86" t="s">
        <v>128</v>
      </c>
      <c r="J3" s="86" t="s">
        <v>127</v>
      </c>
      <c r="K3" s="86" t="s">
        <v>128</v>
      </c>
      <c r="L3" s="86" t="s">
        <v>127</v>
      </c>
      <c r="M3" s="86" t="s">
        <v>128</v>
      </c>
    </row>
    <row r="4" spans="2:13" x14ac:dyDescent="0.2">
      <c r="B4" s="66" t="s">
        <v>5</v>
      </c>
      <c r="C4" s="191" t="s">
        <v>176</v>
      </c>
      <c r="D4" s="189">
        <v>575000</v>
      </c>
      <c r="E4" s="193">
        <v>0</v>
      </c>
      <c r="F4" s="189">
        <v>2800000</v>
      </c>
      <c r="G4" s="189"/>
      <c r="H4" s="190">
        <v>0</v>
      </c>
      <c r="I4" s="66"/>
      <c r="J4" s="66"/>
      <c r="K4" s="66"/>
      <c r="L4" s="66"/>
      <c r="M4" s="66"/>
    </row>
    <row r="5" spans="2:13" s="18" customFormat="1" x14ac:dyDescent="0.2">
      <c r="B5" s="120" t="s">
        <v>358</v>
      </c>
      <c r="C5" s="120" t="s">
        <v>356</v>
      </c>
      <c r="D5" s="189">
        <v>1400000</v>
      </c>
      <c r="E5" s="193">
        <v>0</v>
      </c>
      <c r="F5" s="189"/>
      <c r="G5" s="189"/>
      <c r="H5" s="190"/>
      <c r="I5" s="66"/>
      <c r="J5" s="66"/>
      <c r="K5" s="66"/>
      <c r="L5" s="66"/>
      <c r="M5" s="66"/>
    </row>
    <row r="6" spans="2:13" s="18" customFormat="1" x14ac:dyDescent="0.2">
      <c r="B6" s="120" t="s">
        <v>359</v>
      </c>
      <c r="C6" s="120" t="s">
        <v>357</v>
      </c>
      <c r="D6" s="189">
        <v>500000</v>
      </c>
      <c r="E6" s="193">
        <v>0</v>
      </c>
      <c r="F6" s="189"/>
      <c r="G6" s="189"/>
      <c r="H6" s="190"/>
      <c r="I6" s="66"/>
      <c r="J6" s="66"/>
      <c r="K6" s="66"/>
      <c r="L6" s="66"/>
      <c r="M6" s="66"/>
    </row>
    <row r="7" spans="2:13" x14ac:dyDescent="0.2">
      <c r="B7" s="120" t="s">
        <v>117</v>
      </c>
      <c r="C7" s="191" t="s">
        <v>177</v>
      </c>
      <c r="D7" s="189">
        <v>0</v>
      </c>
      <c r="E7" s="193">
        <v>0</v>
      </c>
      <c r="F7" s="189">
        <v>2000000</v>
      </c>
      <c r="G7" s="189"/>
      <c r="H7" s="190">
        <v>0</v>
      </c>
      <c r="I7" s="66"/>
      <c r="J7" s="66"/>
      <c r="K7" s="66"/>
      <c r="L7" s="66"/>
      <c r="M7" s="66"/>
    </row>
    <row r="8" spans="2:13" s="18" customFormat="1" x14ac:dyDescent="0.2">
      <c r="B8" s="120" t="s">
        <v>360</v>
      </c>
      <c r="C8" s="121" t="s">
        <v>176</v>
      </c>
      <c r="D8" s="189">
        <v>2400000</v>
      </c>
      <c r="E8" s="193"/>
      <c r="F8" s="189"/>
      <c r="G8" s="189"/>
      <c r="H8" s="190"/>
      <c r="I8" s="66"/>
      <c r="J8" s="66"/>
      <c r="K8" s="66"/>
      <c r="L8" s="66"/>
      <c r="M8" s="66"/>
    </row>
    <row r="9" spans="2:13" x14ac:dyDescent="0.2">
      <c r="B9" s="120" t="s">
        <v>361</v>
      </c>
      <c r="C9" s="120" t="s">
        <v>353</v>
      </c>
      <c r="D9" s="189">
        <v>200000</v>
      </c>
      <c r="E9" s="193">
        <v>0</v>
      </c>
      <c r="F9" s="189"/>
      <c r="G9" s="189"/>
      <c r="H9" s="190"/>
      <c r="I9" s="66"/>
      <c r="J9" s="66"/>
      <c r="K9" s="66"/>
      <c r="L9" s="66"/>
      <c r="M9" s="66"/>
    </row>
    <row r="10" spans="2:13" s="18" customFormat="1" x14ac:dyDescent="0.2">
      <c r="B10" s="120" t="s">
        <v>362</v>
      </c>
      <c r="C10" s="120" t="s">
        <v>354</v>
      </c>
      <c r="D10" s="189">
        <v>0</v>
      </c>
      <c r="E10" s="193">
        <v>0</v>
      </c>
      <c r="F10" s="189"/>
      <c r="G10" s="189"/>
      <c r="H10" s="190"/>
      <c r="I10" s="66"/>
      <c r="J10" s="66"/>
      <c r="K10" s="66"/>
      <c r="L10" s="66"/>
      <c r="M10" s="66"/>
    </row>
    <row r="11" spans="2:13" x14ac:dyDescent="0.2">
      <c r="B11" s="120" t="s">
        <v>363</v>
      </c>
      <c r="C11" s="191" t="s">
        <v>180</v>
      </c>
      <c r="D11" s="189">
        <v>0</v>
      </c>
      <c r="E11" s="193">
        <v>0</v>
      </c>
      <c r="F11" s="189">
        <v>1500000</v>
      </c>
      <c r="G11" s="189"/>
      <c r="H11" s="190">
        <v>0</v>
      </c>
      <c r="I11" s="66"/>
      <c r="J11" s="66"/>
      <c r="K11" s="66"/>
      <c r="L11" s="66"/>
      <c r="M11" s="66"/>
    </row>
    <row r="12" spans="2:13" x14ac:dyDescent="0.2">
      <c r="B12" s="120" t="s">
        <v>364</v>
      </c>
      <c r="C12" s="120" t="s">
        <v>355</v>
      </c>
      <c r="D12" s="189">
        <v>1125000</v>
      </c>
      <c r="E12" s="193">
        <v>0</v>
      </c>
      <c r="F12" s="189"/>
      <c r="G12" s="189"/>
      <c r="H12" s="190"/>
      <c r="I12" s="66"/>
      <c r="J12" s="66"/>
      <c r="K12" s="66"/>
      <c r="L12" s="66"/>
      <c r="M12" s="66"/>
    </row>
    <row r="13" spans="2:13" s="18" customFormat="1" x14ac:dyDescent="0.2">
      <c r="B13" s="120" t="s">
        <v>365</v>
      </c>
      <c r="C13" s="120" t="s">
        <v>177</v>
      </c>
      <c r="D13" s="189">
        <v>2000000</v>
      </c>
      <c r="E13" s="193">
        <v>0</v>
      </c>
      <c r="F13" s="189"/>
      <c r="G13" s="189"/>
      <c r="H13" s="190"/>
      <c r="I13" s="66"/>
      <c r="J13" s="66"/>
      <c r="K13" s="66"/>
      <c r="L13" s="66"/>
      <c r="M13" s="66"/>
    </row>
    <row r="14" spans="2:13" x14ac:dyDescent="0.2">
      <c r="B14" s="120" t="s">
        <v>366</v>
      </c>
      <c r="C14" s="191" t="s">
        <v>179</v>
      </c>
      <c r="D14" s="189">
        <v>0</v>
      </c>
      <c r="E14" s="193">
        <v>0</v>
      </c>
      <c r="F14" s="189">
        <v>700000</v>
      </c>
      <c r="G14" s="189"/>
      <c r="H14" s="190">
        <v>0</v>
      </c>
      <c r="I14" s="66"/>
      <c r="J14" s="66"/>
      <c r="K14" s="66"/>
      <c r="L14" s="66"/>
      <c r="M14" s="66"/>
    </row>
    <row r="15" spans="2:13" x14ac:dyDescent="0.2">
      <c r="B15" s="120" t="s">
        <v>367</v>
      </c>
      <c r="C15" s="191" t="s">
        <v>178</v>
      </c>
      <c r="D15" s="189">
        <v>700000</v>
      </c>
      <c r="E15" s="193">
        <v>0</v>
      </c>
      <c r="F15" s="189">
        <v>700000</v>
      </c>
      <c r="G15" s="189"/>
      <c r="H15" s="190">
        <v>0</v>
      </c>
      <c r="I15" s="66"/>
      <c r="J15" s="66"/>
      <c r="K15" s="66"/>
      <c r="L15" s="66"/>
      <c r="M15" s="66"/>
    </row>
    <row r="16" spans="2:13" x14ac:dyDescent="0.2">
      <c r="B16" s="66"/>
      <c r="C16" s="66"/>
      <c r="D16" s="189">
        <f>SUM(D4:D15)</f>
        <v>8900000</v>
      </c>
      <c r="E16" s="193">
        <v>0</v>
      </c>
      <c r="F16" s="189">
        <f t="shared" ref="F16:L16" si="0">SUM(F4:F15)</f>
        <v>7700000</v>
      </c>
      <c r="G16" s="189"/>
      <c r="H16" s="190">
        <f t="shared" si="0"/>
        <v>0</v>
      </c>
      <c r="I16" s="66"/>
      <c r="J16" s="66">
        <f t="shared" si="0"/>
        <v>0</v>
      </c>
      <c r="K16" s="66"/>
      <c r="L16" s="66">
        <f t="shared" si="0"/>
        <v>0</v>
      </c>
      <c r="M16" s="66"/>
    </row>
  </sheetData>
  <mergeCells count="8">
    <mergeCell ref="L2:M2"/>
    <mergeCell ref="B1:M1"/>
    <mergeCell ref="B2:B3"/>
    <mergeCell ref="C2:C3"/>
    <mergeCell ref="D2:E2"/>
    <mergeCell ref="F2:G2"/>
    <mergeCell ref="H2:I2"/>
    <mergeCell ref="J2:K2"/>
  </mergeCells>
  <pageMargins left="0.7" right="0.7" top="0.75" bottom="0.75" header="0.3" footer="0.3"/>
  <pageSetup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3:T16"/>
  <sheetViews>
    <sheetView topLeftCell="C1" workbookViewId="0">
      <selection activeCell="L7" sqref="L7"/>
    </sheetView>
  </sheetViews>
  <sheetFormatPr baseColWidth="10" defaultRowHeight="12.75" x14ac:dyDescent="0.2"/>
  <cols>
    <col min="1" max="1" width="4.140625" customWidth="1"/>
    <col min="2" max="2" width="23.42578125" bestFit="1" customWidth="1"/>
    <col min="3" max="3" width="24.85546875" customWidth="1"/>
    <col min="4" max="4" width="13.7109375" customWidth="1"/>
    <col min="5" max="5" width="11.140625" customWidth="1"/>
    <col min="6" max="6" width="11" style="18" customWidth="1"/>
    <col min="7" max="7" width="17.5703125" customWidth="1"/>
    <col min="8" max="8" width="21.28515625" customWidth="1"/>
    <col min="9" max="9" width="10.42578125" customWidth="1"/>
    <col min="10" max="10" width="13.140625" customWidth="1"/>
    <col min="11" max="11" width="14.28515625" customWidth="1"/>
    <col min="12" max="12" width="13" customWidth="1"/>
    <col min="13" max="13" width="13" style="18" customWidth="1"/>
  </cols>
  <sheetData>
    <row r="3" spans="2:20" ht="15" x14ac:dyDescent="0.25"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94"/>
      <c r="O3" s="128"/>
      <c r="R3" s="127"/>
      <c r="S3" s="127"/>
      <c r="T3" s="126"/>
    </row>
    <row r="4" spans="2:20" ht="15" customHeight="1" x14ac:dyDescent="0.25">
      <c r="B4" s="250" t="s">
        <v>125</v>
      </c>
      <c r="C4" s="250" t="s">
        <v>126</v>
      </c>
      <c r="D4" s="249" t="s">
        <v>132</v>
      </c>
      <c r="E4" s="249" t="s">
        <v>131</v>
      </c>
      <c r="F4" s="249"/>
      <c r="G4" s="249" t="s">
        <v>133</v>
      </c>
      <c r="H4" s="249" t="s">
        <v>134</v>
      </c>
      <c r="I4" s="249" t="s">
        <v>135</v>
      </c>
      <c r="J4" s="251" t="s">
        <v>136</v>
      </c>
      <c r="K4" s="251"/>
      <c r="L4" s="249" t="s">
        <v>139</v>
      </c>
      <c r="M4" s="209"/>
      <c r="N4" s="125"/>
      <c r="O4" s="127"/>
      <c r="R4" s="127"/>
      <c r="S4" s="127"/>
      <c r="T4" s="126"/>
    </row>
    <row r="5" spans="2:20" ht="23.25" customHeight="1" x14ac:dyDescent="0.25">
      <c r="B5" s="250"/>
      <c r="C5" s="250"/>
      <c r="D5" s="249"/>
      <c r="E5" s="118" t="s">
        <v>141</v>
      </c>
      <c r="F5" s="118" t="s">
        <v>142</v>
      </c>
      <c r="G5" s="249" t="s">
        <v>130</v>
      </c>
      <c r="H5" s="249"/>
      <c r="I5" s="249"/>
      <c r="J5" s="119" t="s">
        <v>137</v>
      </c>
      <c r="K5" s="188" t="s">
        <v>138</v>
      </c>
      <c r="L5" s="249"/>
      <c r="M5" s="209"/>
      <c r="N5" s="124"/>
      <c r="O5" s="124"/>
      <c r="P5" s="126"/>
      <c r="Q5" s="126"/>
      <c r="R5" s="126"/>
      <c r="S5" s="126"/>
      <c r="T5" s="123"/>
    </row>
    <row r="6" spans="2:20" x14ac:dyDescent="0.2">
      <c r="B6" s="66" t="s">
        <v>5</v>
      </c>
      <c r="C6" s="120" t="s">
        <v>176</v>
      </c>
      <c r="D6" s="129">
        <f>(E6*12)</f>
        <v>33600000</v>
      </c>
      <c r="E6" s="211">
        <v>2800000</v>
      </c>
      <c r="F6" s="129"/>
      <c r="G6" s="129"/>
      <c r="H6" s="129">
        <v>1348620</v>
      </c>
      <c r="I6" s="129"/>
      <c r="J6" s="132">
        <f>(E6*0.75)</f>
        <v>2100000</v>
      </c>
      <c r="K6" s="131">
        <v>2300000</v>
      </c>
      <c r="L6" s="129">
        <f>(D6+G6+H6+I6)</f>
        <v>34948620</v>
      </c>
      <c r="M6" s="210"/>
      <c r="N6" s="122"/>
      <c r="O6" s="122"/>
      <c r="P6" s="122"/>
      <c r="Q6" s="122"/>
      <c r="R6" s="122"/>
      <c r="S6" s="122"/>
      <c r="T6" s="122"/>
    </row>
    <row r="7" spans="2:20" x14ac:dyDescent="0.2">
      <c r="B7" s="66" t="s">
        <v>6</v>
      </c>
      <c r="C7" s="120" t="s">
        <v>177</v>
      </c>
      <c r="D7" s="129">
        <f t="shared" ref="D7:D14" si="0">(E7*12)</f>
        <v>24000000</v>
      </c>
      <c r="E7" s="212">
        <v>2000000</v>
      </c>
      <c r="F7" s="117"/>
      <c r="G7" s="117"/>
      <c r="H7" s="117">
        <v>1197180</v>
      </c>
      <c r="I7" s="117"/>
      <c r="J7" s="132">
        <f t="shared" ref="J7:J14" si="1">(E7*0.75)</f>
        <v>1500000</v>
      </c>
      <c r="K7" s="117">
        <v>2000000</v>
      </c>
      <c r="L7" s="129">
        <f t="shared" ref="L7:L14" si="2">(D7+G7+H7+I7)</f>
        <v>25197180</v>
      </c>
      <c r="M7" s="210"/>
      <c r="N7" s="122"/>
    </row>
    <row r="8" spans="2:20" hidden="1" x14ac:dyDescent="0.2">
      <c r="B8" s="66" t="s">
        <v>7</v>
      </c>
      <c r="C8" s="120"/>
      <c r="D8" s="129">
        <f t="shared" si="0"/>
        <v>0</v>
      </c>
      <c r="E8" s="212"/>
      <c r="F8" s="117"/>
      <c r="G8" s="117"/>
      <c r="H8" s="117"/>
      <c r="I8" s="117"/>
      <c r="J8" s="132">
        <f t="shared" si="1"/>
        <v>0</v>
      </c>
      <c r="K8" s="117"/>
      <c r="L8" s="129">
        <f t="shared" si="2"/>
        <v>0</v>
      </c>
      <c r="M8" s="210"/>
      <c r="N8" s="122"/>
    </row>
    <row r="9" spans="2:20" hidden="1" x14ac:dyDescent="0.2">
      <c r="B9" s="66" t="s">
        <v>117</v>
      </c>
      <c r="C9" s="120"/>
      <c r="D9" s="129">
        <f t="shared" si="0"/>
        <v>0</v>
      </c>
      <c r="E9" s="212"/>
      <c r="F9" s="117"/>
      <c r="G9" s="117"/>
      <c r="H9" s="117"/>
      <c r="I9" s="117"/>
      <c r="J9" s="132">
        <f t="shared" si="1"/>
        <v>0</v>
      </c>
      <c r="K9" s="117"/>
      <c r="L9" s="129">
        <f t="shared" si="2"/>
        <v>0</v>
      </c>
      <c r="M9" s="210"/>
      <c r="N9" s="122"/>
    </row>
    <row r="10" spans="2:20" x14ac:dyDescent="0.2">
      <c r="B10" s="66" t="s">
        <v>8</v>
      </c>
      <c r="C10" s="120" t="s">
        <v>180</v>
      </c>
      <c r="D10" s="129">
        <f t="shared" si="0"/>
        <v>18000000</v>
      </c>
      <c r="E10" s="212">
        <v>1500000</v>
      </c>
      <c r="F10" s="117"/>
      <c r="G10" s="133"/>
      <c r="H10" s="117">
        <v>871422.72000000009</v>
      </c>
      <c r="I10" s="117"/>
      <c r="J10" s="132">
        <f t="shared" si="1"/>
        <v>1125000</v>
      </c>
      <c r="K10" s="117">
        <v>1500000</v>
      </c>
      <c r="L10" s="129">
        <f t="shared" si="2"/>
        <v>18871422.719999999</v>
      </c>
      <c r="M10" s="210"/>
      <c r="N10" s="122"/>
    </row>
    <row r="11" spans="2:20" hidden="1" x14ac:dyDescent="0.2">
      <c r="B11" s="66" t="s">
        <v>118</v>
      </c>
      <c r="C11" s="66"/>
      <c r="D11" s="129">
        <f t="shared" si="0"/>
        <v>0</v>
      </c>
      <c r="E11" s="212"/>
      <c r="F11" s="117"/>
      <c r="G11" s="117"/>
      <c r="H11" s="117"/>
      <c r="I11" s="117"/>
      <c r="J11" s="132">
        <f t="shared" si="1"/>
        <v>0</v>
      </c>
      <c r="K11" s="117"/>
      <c r="L11" s="129">
        <f t="shared" si="2"/>
        <v>0</v>
      </c>
      <c r="M11" s="210"/>
      <c r="N11" s="122"/>
    </row>
    <row r="12" spans="2:20" hidden="1" x14ac:dyDescent="0.2">
      <c r="B12" s="66" t="s">
        <v>119</v>
      </c>
      <c r="C12" s="66"/>
      <c r="D12" s="129">
        <f t="shared" si="0"/>
        <v>0</v>
      </c>
      <c r="E12" s="212"/>
      <c r="F12" s="117"/>
      <c r="G12" s="117"/>
      <c r="H12" s="117"/>
      <c r="I12" s="117"/>
      <c r="J12" s="132">
        <f t="shared" si="1"/>
        <v>0</v>
      </c>
      <c r="K12" s="117"/>
      <c r="L12" s="129">
        <f t="shared" si="2"/>
        <v>0</v>
      </c>
      <c r="M12" s="210"/>
      <c r="N12" s="122"/>
    </row>
    <row r="13" spans="2:20" x14ac:dyDescent="0.2">
      <c r="B13" s="66" t="s">
        <v>120</v>
      </c>
      <c r="C13" s="120" t="s">
        <v>179</v>
      </c>
      <c r="D13" s="129">
        <f t="shared" si="0"/>
        <v>8400000</v>
      </c>
      <c r="E13" s="212">
        <v>700000</v>
      </c>
      <c r="F13" s="117"/>
      <c r="G13" s="116">
        <f>(48000+26400)*11</f>
        <v>818400</v>
      </c>
      <c r="H13" s="117">
        <v>399840</v>
      </c>
      <c r="I13" s="117"/>
      <c r="J13" s="132">
        <f t="shared" si="1"/>
        <v>525000</v>
      </c>
      <c r="K13" s="117">
        <v>700000</v>
      </c>
      <c r="L13" s="129">
        <f>(D13+G13+H13)</f>
        <v>9618240</v>
      </c>
      <c r="M13" s="210"/>
      <c r="N13" s="122"/>
    </row>
    <row r="14" spans="2:20" x14ac:dyDescent="0.2">
      <c r="B14" s="66" t="s">
        <v>121</v>
      </c>
      <c r="C14" s="120" t="s">
        <v>178</v>
      </c>
      <c r="D14" s="129">
        <f t="shared" si="0"/>
        <v>8400000</v>
      </c>
      <c r="E14" s="212">
        <v>700000</v>
      </c>
      <c r="F14" s="117"/>
      <c r="G14" s="117"/>
      <c r="H14" s="117">
        <v>399840</v>
      </c>
      <c r="I14" s="117"/>
      <c r="J14" s="132">
        <f t="shared" si="1"/>
        <v>525000</v>
      </c>
      <c r="K14" s="117">
        <v>700000</v>
      </c>
      <c r="L14" s="129">
        <f t="shared" si="2"/>
        <v>8799840</v>
      </c>
      <c r="M14" s="210"/>
      <c r="N14" s="122"/>
    </row>
    <row r="15" spans="2:20" x14ac:dyDescent="0.2">
      <c r="B15" s="120" t="s">
        <v>140</v>
      </c>
      <c r="C15" s="66"/>
      <c r="D15" s="130">
        <f>SUM(D6:D14)</f>
        <v>92400000</v>
      </c>
      <c r="E15" s="205">
        <f>SUM(E6:E14)</f>
        <v>7700000</v>
      </c>
      <c r="F15" s="130"/>
      <c r="G15" s="130">
        <f>SUM(G6:G14)</f>
        <v>818400</v>
      </c>
      <c r="H15" s="130">
        <f>SUM(H6:H14)</f>
        <v>4216902.7200000007</v>
      </c>
      <c r="I15" s="130"/>
      <c r="J15" s="205">
        <f>SUM(J6:J14)</f>
        <v>5775000</v>
      </c>
      <c r="K15" s="205">
        <f>SUM(K6:K14)</f>
        <v>7200000</v>
      </c>
      <c r="L15" s="205">
        <f>SUM(L6:L14)</f>
        <v>97435302.719999999</v>
      </c>
      <c r="M15" s="208"/>
    </row>
    <row r="16" spans="2:20" x14ac:dyDescent="0.2">
      <c r="E16" s="187"/>
    </row>
  </sheetData>
  <mergeCells count="9">
    <mergeCell ref="L4:L5"/>
    <mergeCell ref="E4:F4"/>
    <mergeCell ref="B4:B5"/>
    <mergeCell ref="C4:C5"/>
    <mergeCell ref="J4:K4"/>
    <mergeCell ref="D4:D5"/>
    <mergeCell ref="G4:G5"/>
    <mergeCell ref="H4:H5"/>
    <mergeCell ref="I4:I5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N98"/>
  <sheetViews>
    <sheetView topLeftCell="A88" zoomScale="110" zoomScaleNormal="110" workbookViewId="0">
      <selection activeCell="D75" sqref="D75"/>
    </sheetView>
  </sheetViews>
  <sheetFormatPr baseColWidth="10" defaultRowHeight="12.75" x14ac:dyDescent="0.2"/>
  <cols>
    <col min="1" max="1" width="91.5703125" customWidth="1"/>
    <col min="2" max="2" width="17.7109375" customWidth="1"/>
    <col min="3" max="3" width="22.7109375" customWidth="1"/>
    <col min="4" max="4" width="22.140625" style="18" customWidth="1"/>
    <col min="5" max="5" width="19.5703125" bestFit="1" customWidth="1"/>
  </cols>
  <sheetData>
    <row r="1" spans="1:14" ht="13.5" thickBot="1" x14ac:dyDescent="0.25"/>
    <row r="2" spans="1:14" ht="13.5" thickBot="1" x14ac:dyDescent="0.25">
      <c r="A2" s="101" t="s">
        <v>143</v>
      </c>
      <c r="B2" s="109" t="s">
        <v>144</v>
      </c>
      <c r="C2" s="108" t="s">
        <v>145</v>
      </c>
      <c r="D2" s="137" t="s">
        <v>169</v>
      </c>
    </row>
    <row r="3" spans="1:14" s="18" customFormat="1" x14ac:dyDescent="0.2">
      <c r="A3" s="136" t="s">
        <v>182</v>
      </c>
      <c r="B3" s="117">
        <v>5300</v>
      </c>
      <c r="C3" s="117">
        <f>(B3*6)</f>
        <v>31800</v>
      </c>
      <c r="D3" s="138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s="18" customFormat="1" x14ac:dyDescent="0.2">
      <c r="A4" s="136" t="s">
        <v>183</v>
      </c>
      <c r="B4" s="117">
        <v>9000</v>
      </c>
      <c r="C4" s="117">
        <f>(B4*6)</f>
        <v>54000</v>
      </c>
      <c r="D4" s="139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s="18" customFormat="1" x14ac:dyDescent="0.2">
      <c r="A5" s="136" t="s">
        <v>184</v>
      </c>
      <c r="B5" s="117">
        <v>3000</v>
      </c>
      <c r="C5" s="117">
        <f>(B5*6)</f>
        <v>18000</v>
      </c>
      <c r="D5" s="139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s="18" customFormat="1" x14ac:dyDescent="0.2">
      <c r="A6" s="136" t="s">
        <v>185</v>
      </c>
      <c r="B6" s="117">
        <v>5300</v>
      </c>
      <c r="C6" s="117">
        <f>(B6*6)</f>
        <v>31800</v>
      </c>
      <c r="D6" s="139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s="18" customFormat="1" x14ac:dyDescent="0.2">
      <c r="A7" s="136" t="s">
        <v>186</v>
      </c>
      <c r="B7" s="117">
        <v>3300</v>
      </c>
      <c r="C7" s="117">
        <f t="shared" ref="C7:C27" si="0">(B7*12)</f>
        <v>39600</v>
      </c>
      <c r="D7" s="139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s="18" customFormat="1" x14ac:dyDescent="0.2">
      <c r="A8" s="136" t="s">
        <v>187</v>
      </c>
      <c r="B8" s="117">
        <v>3500</v>
      </c>
      <c r="C8" s="117">
        <f>(B8*6)</f>
        <v>21000</v>
      </c>
      <c r="D8" s="139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1:14" s="18" customFormat="1" x14ac:dyDescent="0.2">
      <c r="A9" s="136" t="s">
        <v>188</v>
      </c>
      <c r="B9" s="117">
        <v>3200</v>
      </c>
      <c r="C9" s="117">
        <f t="shared" si="0"/>
        <v>38400</v>
      </c>
      <c r="D9" s="139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s="18" customFormat="1" x14ac:dyDescent="0.2">
      <c r="A10" s="136" t="s">
        <v>189</v>
      </c>
      <c r="B10" s="117">
        <v>4900</v>
      </c>
      <c r="C10" s="117">
        <f>(B10*6)</f>
        <v>29400</v>
      </c>
      <c r="D10" s="139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s="18" customFormat="1" x14ac:dyDescent="0.2">
      <c r="A11" s="136" t="s">
        <v>190</v>
      </c>
      <c r="B11" s="117">
        <v>3000</v>
      </c>
      <c r="C11" s="117">
        <f t="shared" si="0"/>
        <v>36000</v>
      </c>
      <c r="D11" s="139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s="18" customFormat="1" x14ac:dyDescent="0.2">
      <c r="A12" s="136" t="s">
        <v>191</v>
      </c>
      <c r="B12" s="117">
        <v>5500</v>
      </c>
      <c r="C12" s="117">
        <f>(B12*4)</f>
        <v>22000</v>
      </c>
      <c r="D12" s="139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4" s="18" customFormat="1" x14ac:dyDescent="0.2">
      <c r="A13" s="136" t="s">
        <v>192</v>
      </c>
      <c r="B13" s="117">
        <v>5450</v>
      </c>
      <c r="C13" s="117">
        <f t="shared" si="0"/>
        <v>65400</v>
      </c>
      <c r="D13" s="139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s="18" customFormat="1" x14ac:dyDescent="0.2">
      <c r="A14" s="136" t="s">
        <v>193</v>
      </c>
      <c r="B14" s="117">
        <v>5800</v>
      </c>
      <c r="C14" s="117">
        <f t="shared" si="0"/>
        <v>69600</v>
      </c>
      <c r="D14" s="139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s="18" customFormat="1" x14ac:dyDescent="0.2">
      <c r="A15" s="136" t="s">
        <v>194</v>
      </c>
      <c r="B15" s="117">
        <v>6700</v>
      </c>
      <c r="C15" s="117">
        <f>(B15*6)</f>
        <v>40200</v>
      </c>
      <c r="D15" s="139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s="18" customFormat="1" x14ac:dyDescent="0.2">
      <c r="A16" s="136" t="s">
        <v>195</v>
      </c>
      <c r="B16" s="117">
        <v>4900</v>
      </c>
      <c r="C16" s="117">
        <f>(B16*6)</f>
        <v>29400</v>
      </c>
      <c r="D16" s="139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s="18" customFormat="1" x14ac:dyDescent="0.2">
      <c r="A17" s="136" t="s">
        <v>196</v>
      </c>
      <c r="B17" s="117">
        <v>5700</v>
      </c>
      <c r="C17" s="117">
        <f t="shared" si="0"/>
        <v>68400</v>
      </c>
      <c r="D17" s="139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1:14" s="18" customFormat="1" x14ac:dyDescent="0.2">
      <c r="A18" s="136" t="s">
        <v>197</v>
      </c>
      <c r="B18" s="117">
        <v>3900</v>
      </c>
      <c r="C18" s="117">
        <f t="shared" si="0"/>
        <v>46800</v>
      </c>
      <c r="D18" s="139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s="18" customFormat="1" x14ac:dyDescent="0.2">
      <c r="A19" s="136" t="s">
        <v>198</v>
      </c>
      <c r="B19" s="117">
        <v>5900</v>
      </c>
      <c r="C19" s="117">
        <f>(B19*6)</f>
        <v>35400</v>
      </c>
      <c r="D19" s="139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1:14" s="18" customFormat="1" x14ac:dyDescent="0.2">
      <c r="A20" s="136" t="s">
        <v>199</v>
      </c>
      <c r="B20" s="117">
        <v>7900</v>
      </c>
      <c r="C20" s="117">
        <f>(B20*6)</f>
        <v>47400</v>
      </c>
      <c r="D20" s="139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1:14" s="18" customFormat="1" x14ac:dyDescent="0.2">
      <c r="A21" s="136" t="s">
        <v>200</v>
      </c>
      <c r="B21" s="117">
        <v>5700</v>
      </c>
      <c r="C21" s="117">
        <f t="shared" si="0"/>
        <v>68400</v>
      </c>
      <c r="D21" s="139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4" s="18" customFormat="1" x14ac:dyDescent="0.2">
      <c r="A22" s="136" t="s">
        <v>201</v>
      </c>
      <c r="B22" s="117">
        <v>6500</v>
      </c>
      <c r="C22" s="117">
        <f>(B22*6)</f>
        <v>39000</v>
      </c>
      <c r="D22" s="139"/>
      <c r="E22" s="113"/>
      <c r="F22" s="113"/>
      <c r="G22" s="113"/>
      <c r="H22" s="113"/>
      <c r="I22" s="113"/>
      <c r="J22" s="113"/>
      <c r="K22" s="113"/>
      <c r="L22" s="113"/>
      <c r="M22" s="113"/>
      <c r="N22" s="113"/>
    </row>
    <row r="23" spans="1:14" s="18" customFormat="1" x14ac:dyDescent="0.2">
      <c r="A23" s="136" t="s">
        <v>202</v>
      </c>
      <c r="B23" s="117">
        <v>5200</v>
      </c>
      <c r="C23" s="117">
        <f>(B23*6)</f>
        <v>31200</v>
      </c>
      <c r="D23" s="139"/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1:14" s="18" customFormat="1" x14ac:dyDescent="0.2">
      <c r="A24" s="136" t="s">
        <v>203</v>
      </c>
      <c r="B24" s="117">
        <v>5500</v>
      </c>
      <c r="C24" s="117">
        <f t="shared" si="0"/>
        <v>66000</v>
      </c>
      <c r="D24" s="139"/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1:14" s="18" customFormat="1" x14ac:dyDescent="0.2">
      <c r="A25" s="136" t="s">
        <v>204</v>
      </c>
      <c r="B25" s="117">
        <v>4800</v>
      </c>
      <c r="C25" s="117">
        <f>(B25*6)</f>
        <v>28800</v>
      </c>
      <c r="D25" s="139"/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1:14" s="18" customFormat="1" x14ac:dyDescent="0.2">
      <c r="A26" s="136" t="s">
        <v>205</v>
      </c>
      <c r="B26" s="117">
        <v>1600</v>
      </c>
      <c r="C26" s="117">
        <f t="shared" si="0"/>
        <v>19200</v>
      </c>
      <c r="D26" s="139"/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1:14" s="18" customFormat="1" x14ac:dyDescent="0.2">
      <c r="A27" s="136" t="s">
        <v>206</v>
      </c>
      <c r="B27" s="117">
        <v>1900</v>
      </c>
      <c r="C27" s="117">
        <f t="shared" si="0"/>
        <v>22800</v>
      </c>
      <c r="D27" s="139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1:14" ht="13.5" thickBot="1" x14ac:dyDescent="0.25">
      <c r="A28" s="104" t="s">
        <v>146</v>
      </c>
      <c r="B28" s="103">
        <f>SUM(B3:B27)</f>
        <v>123450</v>
      </c>
      <c r="C28" s="197">
        <f>SUM(C3:C27)</f>
        <v>1000000</v>
      </c>
      <c r="D28" s="140"/>
    </row>
    <row r="29" spans="1:14" ht="13.5" thickBot="1" x14ac:dyDescent="0.25">
      <c r="A29" s="18"/>
      <c r="B29" s="18"/>
      <c r="C29" s="18"/>
    </row>
    <row r="30" spans="1:14" x14ac:dyDescent="0.2">
      <c r="A30" s="110" t="s">
        <v>163</v>
      </c>
      <c r="B30" s="109" t="s">
        <v>144</v>
      </c>
      <c r="C30" s="142" t="s">
        <v>147</v>
      </c>
      <c r="D30" s="144" t="s">
        <v>170</v>
      </c>
    </row>
    <row r="31" spans="1:14" s="18" customFormat="1" x14ac:dyDescent="0.2">
      <c r="A31" s="136" t="s">
        <v>207</v>
      </c>
      <c r="B31" s="117">
        <v>107583.35</v>
      </c>
      <c r="C31" s="117">
        <f>(B31*12)</f>
        <v>1291000.2000000002</v>
      </c>
      <c r="D31" s="145"/>
    </row>
    <row r="32" spans="1:14" s="18" customFormat="1" x14ac:dyDescent="0.2">
      <c r="A32" s="136" t="s">
        <v>208</v>
      </c>
      <c r="B32" s="117">
        <v>10000</v>
      </c>
      <c r="C32" s="117">
        <f t="shared" ref="C32:C38" si="1">(B32*12)</f>
        <v>120000</v>
      </c>
      <c r="D32" s="145"/>
    </row>
    <row r="33" spans="1:4" s="18" customFormat="1" x14ac:dyDescent="0.2">
      <c r="A33" s="136" t="s">
        <v>209</v>
      </c>
      <c r="B33" s="117">
        <v>145000</v>
      </c>
      <c r="C33" s="117">
        <f t="shared" si="1"/>
        <v>1740000</v>
      </c>
      <c r="D33" s="145"/>
    </row>
    <row r="34" spans="1:4" x14ac:dyDescent="0.2">
      <c r="A34" s="136" t="s">
        <v>210</v>
      </c>
      <c r="B34" s="117">
        <v>315000</v>
      </c>
      <c r="C34" s="117">
        <f t="shared" si="1"/>
        <v>3780000</v>
      </c>
      <c r="D34" s="139"/>
    </row>
    <row r="35" spans="1:4" x14ac:dyDescent="0.2">
      <c r="A35" s="136" t="s">
        <v>211</v>
      </c>
      <c r="B35" s="117">
        <v>45000</v>
      </c>
      <c r="C35" s="117">
        <f t="shared" si="1"/>
        <v>540000</v>
      </c>
      <c r="D35" s="139"/>
    </row>
    <row r="36" spans="1:4" x14ac:dyDescent="0.2">
      <c r="A36" s="136" t="s">
        <v>212</v>
      </c>
      <c r="B36" s="117">
        <v>49000</v>
      </c>
      <c r="C36" s="117">
        <f t="shared" si="1"/>
        <v>588000</v>
      </c>
      <c r="D36" s="139"/>
    </row>
    <row r="37" spans="1:4" x14ac:dyDescent="0.2">
      <c r="A37" s="136" t="s">
        <v>213</v>
      </c>
      <c r="B37" s="117">
        <v>200000</v>
      </c>
      <c r="C37" s="117">
        <f t="shared" si="1"/>
        <v>2400000</v>
      </c>
      <c r="D37" s="146"/>
    </row>
    <row r="38" spans="1:4" x14ac:dyDescent="0.2">
      <c r="A38" s="136" t="s">
        <v>214</v>
      </c>
      <c r="B38" s="117">
        <v>10500</v>
      </c>
      <c r="C38" s="117">
        <f t="shared" si="1"/>
        <v>126000</v>
      </c>
      <c r="D38" s="146"/>
    </row>
    <row r="39" spans="1:4" x14ac:dyDescent="0.2">
      <c r="A39" s="141"/>
      <c r="B39" s="134"/>
      <c r="C39" s="143"/>
      <c r="D39" s="146"/>
    </row>
    <row r="40" spans="1:4" ht="13.5" thickBot="1" x14ac:dyDescent="0.25">
      <c r="A40" s="104" t="s">
        <v>148</v>
      </c>
      <c r="B40" s="100">
        <f>SUM(B31:B39)</f>
        <v>882083.35</v>
      </c>
      <c r="C40" s="201">
        <f>SUM(C31:C39)</f>
        <v>10585000.199999999</v>
      </c>
      <c r="D40" s="140"/>
    </row>
    <row r="41" spans="1:4" ht="13.5" thickBot="1" x14ac:dyDescent="0.25">
      <c r="A41" s="18"/>
      <c r="B41" s="18"/>
      <c r="C41" s="18"/>
    </row>
    <row r="42" spans="1:4" x14ac:dyDescent="0.2">
      <c r="A42" s="110" t="s">
        <v>149</v>
      </c>
      <c r="B42" s="109" t="s">
        <v>144</v>
      </c>
      <c r="C42" s="108" t="s">
        <v>147</v>
      </c>
      <c r="D42" s="108" t="s">
        <v>170</v>
      </c>
    </row>
    <row r="43" spans="1:4" s="18" customFormat="1" x14ac:dyDescent="0.2">
      <c r="A43" s="164" t="s">
        <v>302</v>
      </c>
      <c r="B43" s="167">
        <v>85000</v>
      </c>
      <c r="C43" s="117">
        <f>(B43*12)</f>
        <v>1020000</v>
      </c>
      <c r="D43" s="135"/>
    </row>
    <row r="44" spans="1:4" s="18" customFormat="1" x14ac:dyDescent="0.2">
      <c r="A44" s="164" t="s">
        <v>303</v>
      </c>
      <c r="B44" s="167">
        <v>60000</v>
      </c>
      <c r="C44" s="117">
        <f t="shared" ref="C44:C48" si="2">(B44*12)</f>
        <v>720000</v>
      </c>
      <c r="D44" s="135"/>
    </row>
    <row r="45" spans="1:4" s="18" customFormat="1" x14ac:dyDescent="0.2">
      <c r="A45" s="164" t="s">
        <v>304</v>
      </c>
      <c r="B45" s="167">
        <v>75000</v>
      </c>
      <c r="C45" s="117">
        <f t="shared" si="2"/>
        <v>900000</v>
      </c>
      <c r="D45" s="135"/>
    </row>
    <row r="46" spans="1:4" s="18" customFormat="1" x14ac:dyDescent="0.2">
      <c r="A46" s="164" t="s">
        <v>305</v>
      </c>
      <c r="B46" s="167">
        <v>90000</v>
      </c>
      <c r="C46" s="117">
        <f t="shared" si="2"/>
        <v>1080000</v>
      </c>
      <c r="D46" s="135"/>
    </row>
    <row r="47" spans="1:4" s="18" customFormat="1" x14ac:dyDescent="0.2">
      <c r="A47" s="164" t="s">
        <v>306</v>
      </c>
      <c r="B47" s="167">
        <v>70000</v>
      </c>
      <c r="C47" s="117">
        <f t="shared" si="2"/>
        <v>840000</v>
      </c>
      <c r="D47" s="135"/>
    </row>
    <row r="48" spans="1:4" s="18" customFormat="1" x14ac:dyDescent="0.2">
      <c r="A48" s="164" t="s">
        <v>307</v>
      </c>
      <c r="B48" s="167">
        <v>161666.70000000001</v>
      </c>
      <c r="C48" s="117">
        <f t="shared" si="2"/>
        <v>1940000.4000000001</v>
      </c>
      <c r="D48" s="135"/>
    </row>
    <row r="49" spans="1:4" s="18" customFormat="1" x14ac:dyDescent="0.2">
      <c r="A49" s="141"/>
      <c r="B49" s="165"/>
      <c r="C49" s="166"/>
      <c r="D49" s="135"/>
    </row>
    <row r="50" spans="1:4" x14ac:dyDescent="0.2">
      <c r="A50" s="107"/>
      <c r="B50" s="113"/>
      <c r="C50" s="105"/>
      <c r="D50" s="105"/>
    </row>
    <row r="51" spans="1:4" s="18" customFormat="1" x14ac:dyDescent="0.2">
      <c r="A51" s="107"/>
      <c r="B51" s="117"/>
      <c r="C51" s="106"/>
      <c r="D51" s="106"/>
    </row>
    <row r="52" spans="1:4" ht="13.5" thickBot="1" x14ac:dyDescent="0.25">
      <c r="A52" s="104" t="s">
        <v>150</v>
      </c>
      <c r="B52" s="168">
        <f>SUM(B43:B51)</f>
        <v>541666.69999999995</v>
      </c>
      <c r="C52" s="202">
        <f>SUM(C43:C51)</f>
        <v>6500000.4000000004</v>
      </c>
      <c r="D52" s="102"/>
    </row>
    <row r="53" spans="1:4" ht="13.5" thickBot="1" x14ac:dyDescent="0.25">
      <c r="A53" s="18"/>
      <c r="B53" s="18"/>
      <c r="C53" s="18"/>
    </row>
    <row r="54" spans="1:4" x14ac:dyDescent="0.2">
      <c r="A54" s="110" t="s">
        <v>164</v>
      </c>
      <c r="B54" s="109" t="s">
        <v>144</v>
      </c>
      <c r="C54" s="108" t="s">
        <v>147</v>
      </c>
      <c r="D54" s="108" t="s">
        <v>170</v>
      </c>
    </row>
    <row r="55" spans="1:4" x14ac:dyDescent="0.2">
      <c r="A55" s="107" t="s">
        <v>308</v>
      </c>
      <c r="B55" s="116">
        <f>(952000+833000)</f>
        <v>1785000</v>
      </c>
      <c r="C55" s="117">
        <f>(B55*9)</f>
        <v>16065000</v>
      </c>
      <c r="D55" s="106"/>
    </row>
    <row r="56" spans="1:4" x14ac:dyDescent="0.2">
      <c r="A56" s="107" t="s">
        <v>309</v>
      </c>
      <c r="B56" s="113">
        <v>327916.7</v>
      </c>
      <c r="C56" s="117">
        <f t="shared" ref="C56" si="3">(B56*12)</f>
        <v>3935000.4000000004</v>
      </c>
      <c r="D56" s="105"/>
    </row>
    <row r="57" spans="1:4" x14ac:dyDescent="0.2">
      <c r="A57" s="107"/>
      <c r="B57" s="117"/>
      <c r="C57" s="106"/>
      <c r="D57" s="106"/>
    </row>
    <row r="58" spans="1:4" ht="13.5" thickBot="1" x14ac:dyDescent="0.25">
      <c r="A58" s="104" t="s">
        <v>165</v>
      </c>
      <c r="B58" s="103">
        <f>SUM(B55:B57)</f>
        <v>2112916.7000000002</v>
      </c>
      <c r="C58" s="202">
        <f>SUM(C55:C57)</f>
        <v>20000000.399999999</v>
      </c>
      <c r="D58" s="102"/>
    </row>
    <row r="59" spans="1:4" ht="13.5" thickBot="1" x14ac:dyDescent="0.25">
      <c r="A59" s="18"/>
      <c r="B59" s="18"/>
      <c r="C59" s="18"/>
    </row>
    <row r="60" spans="1:4" s="18" customFormat="1" x14ac:dyDescent="0.2">
      <c r="A60" s="110" t="s">
        <v>151</v>
      </c>
      <c r="B60" s="109" t="s">
        <v>144</v>
      </c>
      <c r="C60" s="108" t="s">
        <v>147</v>
      </c>
      <c r="D60" s="108" t="s">
        <v>170</v>
      </c>
    </row>
    <row r="61" spans="1:4" s="18" customFormat="1" x14ac:dyDescent="0.2">
      <c r="A61" s="107" t="s">
        <v>310</v>
      </c>
      <c r="B61" s="117">
        <v>830000</v>
      </c>
      <c r="C61" s="106">
        <f>(830000*12)</f>
        <v>9960000</v>
      </c>
      <c r="D61" s="106"/>
    </row>
    <row r="62" spans="1:4" s="18" customFormat="1" x14ac:dyDescent="0.2">
      <c r="A62" s="107" t="s">
        <v>311</v>
      </c>
      <c r="B62" s="115"/>
      <c r="C62" s="106"/>
      <c r="D62" s="106"/>
    </row>
    <row r="63" spans="1:4" s="18" customFormat="1" ht="13.5" thickBot="1" x14ac:dyDescent="0.25">
      <c r="A63" s="104" t="s">
        <v>152</v>
      </c>
      <c r="B63" s="103">
        <f>SUM(B61:B62)</f>
        <v>830000</v>
      </c>
      <c r="C63" s="202">
        <f>SUM(C61:C62)</f>
        <v>9960000</v>
      </c>
      <c r="D63" s="203">
        <f>SUM(D62)</f>
        <v>0</v>
      </c>
    </row>
    <row r="64" spans="1:4" ht="13.5" thickBot="1" x14ac:dyDescent="0.25">
      <c r="A64" s="18"/>
      <c r="B64" s="18"/>
      <c r="C64" s="18"/>
    </row>
    <row r="65" spans="1:4" x14ac:dyDescent="0.2">
      <c r="A65" s="99" t="s">
        <v>166</v>
      </c>
      <c r="B65" s="109" t="s">
        <v>144</v>
      </c>
      <c r="C65" s="108" t="s">
        <v>147</v>
      </c>
      <c r="D65" s="108" t="s">
        <v>170</v>
      </c>
    </row>
    <row r="66" spans="1:4" x14ac:dyDescent="0.2">
      <c r="A66" s="169" t="s">
        <v>312</v>
      </c>
      <c r="B66" s="173">
        <v>133333</v>
      </c>
      <c r="C66" s="174">
        <v>1600000</v>
      </c>
      <c r="D66" s="98"/>
    </row>
    <row r="67" spans="1:4" s="18" customFormat="1" x14ac:dyDescent="0.2">
      <c r="A67" s="180"/>
      <c r="B67" s="181"/>
      <c r="C67" s="182"/>
      <c r="D67" s="183"/>
    </row>
    <row r="68" spans="1:4" ht="13.5" thickBot="1" x14ac:dyDescent="0.25">
      <c r="A68" s="97" t="s">
        <v>153</v>
      </c>
      <c r="B68" s="100">
        <f>SUM(B66)</f>
        <v>133333</v>
      </c>
      <c r="C68" s="202">
        <f>SUM(C66:C67)</f>
        <v>1600000</v>
      </c>
      <c r="D68" s="203">
        <f>SUM(D66:D67)</f>
        <v>0</v>
      </c>
    </row>
    <row r="69" spans="1:4" ht="13.5" thickBot="1" x14ac:dyDescent="0.25">
      <c r="A69" s="18"/>
      <c r="B69" s="18"/>
      <c r="C69" s="18"/>
    </row>
    <row r="70" spans="1:4" x14ac:dyDescent="0.2">
      <c r="A70" s="99" t="s">
        <v>167</v>
      </c>
      <c r="B70" s="109" t="s">
        <v>144</v>
      </c>
      <c r="C70" s="108" t="s">
        <v>147</v>
      </c>
      <c r="D70" s="108" t="s">
        <v>170</v>
      </c>
    </row>
    <row r="71" spans="1:4" s="18" customFormat="1" x14ac:dyDescent="0.2">
      <c r="A71" s="120" t="s">
        <v>330</v>
      </c>
      <c r="B71" s="167">
        <v>6000</v>
      </c>
      <c r="C71" s="117">
        <f t="shared" ref="C71:C78" si="4">(B71*12)</f>
        <v>72000</v>
      </c>
      <c r="D71" s="135"/>
    </row>
    <row r="72" spans="1:4" s="18" customFormat="1" x14ac:dyDescent="0.2">
      <c r="A72" s="120" t="s">
        <v>331</v>
      </c>
      <c r="B72" s="167">
        <v>7000</v>
      </c>
      <c r="C72" s="117">
        <f t="shared" si="4"/>
        <v>84000</v>
      </c>
      <c r="D72" s="135"/>
    </row>
    <row r="73" spans="1:4" s="18" customFormat="1" x14ac:dyDescent="0.2">
      <c r="A73" s="120" t="s">
        <v>332</v>
      </c>
      <c r="B73" s="167">
        <v>13000</v>
      </c>
      <c r="C73" s="117">
        <f t="shared" si="4"/>
        <v>156000</v>
      </c>
      <c r="D73" s="135"/>
    </row>
    <row r="74" spans="1:4" s="18" customFormat="1" x14ac:dyDescent="0.2">
      <c r="A74" s="121" t="s">
        <v>333</v>
      </c>
      <c r="B74" s="167">
        <v>8000</v>
      </c>
      <c r="C74" s="117">
        <f t="shared" si="4"/>
        <v>96000</v>
      </c>
      <c r="D74" s="135"/>
    </row>
    <row r="75" spans="1:4" s="18" customFormat="1" x14ac:dyDescent="0.2">
      <c r="A75" s="121" t="s">
        <v>334</v>
      </c>
      <c r="B75" s="167">
        <v>9000</v>
      </c>
      <c r="C75" s="117">
        <f t="shared" si="4"/>
        <v>108000</v>
      </c>
      <c r="D75" s="135"/>
    </row>
    <row r="76" spans="1:4" s="18" customFormat="1" x14ac:dyDescent="0.2">
      <c r="A76" s="121" t="s">
        <v>335</v>
      </c>
      <c r="B76" s="167">
        <v>20000</v>
      </c>
      <c r="C76" s="117">
        <f t="shared" si="4"/>
        <v>240000</v>
      </c>
      <c r="D76" s="135"/>
    </row>
    <row r="77" spans="1:4" s="18" customFormat="1" x14ac:dyDescent="0.2">
      <c r="A77" s="121" t="s">
        <v>336</v>
      </c>
      <c r="B77" s="167">
        <v>12500</v>
      </c>
      <c r="C77" s="117">
        <f t="shared" si="4"/>
        <v>150000</v>
      </c>
      <c r="D77" s="135"/>
    </row>
    <row r="78" spans="1:4" x14ac:dyDescent="0.2">
      <c r="A78" s="121" t="s">
        <v>337</v>
      </c>
      <c r="B78" s="173">
        <v>7833.3</v>
      </c>
      <c r="C78" s="117">
        <f t="shared" si="4"/>
        <v>93999.6</v>
      </c>
      <c r="D78" s="98"/>
    </row>
    <row r="79" spans="1:4" ht="13.5" thickBot="1" x14ac:dyDescent="0.25">
      <c r="A79" s="97" t="s">
        <v>168</v>
      </c>
      <c r="B79" s="103">
        <f>SUM(B71:B78)</f>
        <v>83333.3</v>
      </c>
      <c r="C79" s="202">
        <f>SUM(C71:C78)</f>
        <v>999999.6</v>
      </c>
      <c r="D79" s="96"/>
    </row>
    <row r="80" spans="1:4" ht="13.5" thickBot="1" x14ac:dyDescent="0.25">
      <c r="A80" s="18"/>
      <c r="B80" s="18"/>
      <c r="C80" s="18"/>
    </row>
    <row r="81" spans="1:5" x14ac:dyDescent="0.2">
      <c r="A81" s="110" t="s">
        <v>154</v>
      </c>
      <c r="B81" s="109" t="s">
        <v>144</v>
      </c>
      <c r="C81" s="108" t="s">
        <v>147</v>
      </c>
      <c r="D81" s="142" t="s">
        <v>170</v>
      </c>
      <c r="E81" s="144" t="s">
        <v>380</v>
      </c>
    </row>
    <row r="82" spans="1:5" x14ac:dyDescent="0.2">
      <c r="A82" s="107" t="s">
        <v>369</v>
      </c>
      <c r="B82" s="117">
        <v>375000</v>
      </c>
      <c r="C82" s="117">
        <f t="shared" ref="C82" si="5">(B82*12)</f>
        <v>4500000</v>
      </c>
      <c r="D82" s="216"/>
      <c r="E82" s="146">
        <v>0</v>
      </c>
    </row>
    <row r="83" spans="1:5" x14ac:dyDescent="0.2">
      <c r="A83" s="107" t="s">
        <v>368</v>
      </c>
      <c r="B83" s="117">
        <v>2211667</v>
      </c>
      <c r="C83" s="117">
        <v>3100000</v>
      </c>
      <c r="D83" s="216">
        <v>21600000</v>
      </c>
      <c r="E83" s="139">
        <f>(1120000 + 720000)</f>
        <v>1840000</v>
      </c>
    </row>
    <row r="84" spans="1:5" x14ac:dyDescent="0.2">
      <c r="A84" s="107"/>
      <c r="B84" s="116"/>
      <c r="C84" s="95"/>
      <c r="D84" s="143"/>
      <c r="E84" s="146">
        <v>0</v>
      </c>
    </row>
    <row r="85" spans="1:5" ht="13.5" thickBot="1" x14ac:dyDescent="0.25">
      <c r="A85" s="94" t="s">
        <v>155</v>
      </c>
      <c r="B85" s="93">
        <f>SUM(B82:B84)</f>
        <v>2586667</v>
      </c>
      <c r="C85" s="92">
        <f>SUM(C82:C84)</f>
        <v>7600000</v>
      </c>
      <c r="D85" s="217">
        <f>SUM(D82:D84)</f>
        <v>21600000</v>
      </c>
      <c r="E85" s="140">
        <f>SUM(E82:E84)</f>
        <v>1840000</v>
      </c>
    </row>
    <row r="86" spans="1:5" x14ac:dyDescent="0.2">
      <c r="A86" s="114"/>
      <c r="B86" s="113"/>
      <c r="C86" s="112"/>
      <c r="D86" s="112"/>
    </row>
    <row r="87" spans="1:5" x14ac:dyDescent="0.2">
      <c r="A87" s="18"/>
      <c r="B87" s="18"/>
      <c r="C87" s="18"/>
    </row>
    <row r="88" spans="1:5" x14ac:dyDescent="0.2">
      <c r="A88" s="111" t="s">
        <v>156</v>
      </c>
      <c r="B88" s="111" t="s">
        <v>157</v>
      </c>
      <c r="C88" s="89" t="s">
        <v>158</v>
      </c>
      <c r="D88" s="111" t="s">
        <v>158</v>
      </c>
    </row>
    <row r="89" spans="1:5" x14ac:dyDescent="0.2">
      <c r="A89" s="120" t="s">
        <v>159</v>
      </c>
      <c r="B89" s="196">
        <v>222</v>
      </c>
      <c r="C89" s="191">
        <v>74</v>
      </c>
      <c r="D89" s="191">
        <v>74</v>
      </c>
    </row>
    <row r="90" spans="1:5" x14ac:dyDescent="0.2">
      <c r="A90" s="120" t="s">
        <v>160</v>
      </c>
      <c r="B90" s="66">
        <v>120</v>
      </c>
      <c r="C90" s="191">
        <v>2</v>
      </c>
      <c r="D90" s="191">
        <v>2</v>
      </c>
    </row>
    <row r="91" spans="1:5" x14ac:dyDescent="0.2">
      <c r="A91" s="121" t="s">
        <v>161</v>
      </c>
      <c r="B91" s="196">
        <v>8</v>
      </c>
      <c r="C91" s="191">
        <v>2</v>
      </c>
      <c r="D91" s="191">
        <v>2</v>
      </c>
    </row>
    <row r="92" spans="1:5" x14ac:dyDescent="0.2">
      <c r="A92" s="85" t="s">
        <v>162</v>
      </c>
      <c r="B92" s="66">
        <f>SUM(B89:B91)</f>
        <v>350</v>
      </c>
      <c r="C92" s="66">
        <f t="shared" ref="C92:D92" si="6">SUM(C89:C91)</f>
        <v>78</v>
      </c>
      <c r="D92" s="66">
        <f t="shared" si="6"/>
        <v>78</v>
      </c>
    </row>
    <row r="93" spans="1:5" ht="13.5" thickBot="1" x14ac:dyDescent="0.25">
      <c r="A93" s="18"/>
      <c r="B93" s="18"/>
      <c r="C93" s="18"/>
    </row>
    <row r="94" spans="1:5" ht="25.5" x14ac:dyDescent="0.2">
      <c r="A94" s="90" t="s">
        <v>175</v>
      </c>
      <c r="B94" s="88" t="s">
        <v>171</v>
      </c>
      <c r="C94" s="87" t="s">
        <v>172</v>
      </c>
      <c r="D94" s="87" t="s">
        <v>173</v>
      </c>
    </row>
    <row r="95" spans="1:5" x14ac:dyDescent="0.2">
      <c r="A95" s="107"/>
      <c r="B95" s="117"/>
      <c r="C95" s="106"/>
      <c r="D95" s="106"/>
    </row>
    <row r="96" spans="1:5" x14ac:dyDescent="0.2">
      <c r="A96" s="107"/>
      <c r="B96" s="117"/>
      <c r="C96" s="106"/>
      <c r="D96" s="106"/>
    </row>
    <row r="97" spans="1:4" x14ac:dyDescent="0.2">
      <c r="A97" s="107"/>
      <c r="B97" s="116"/>
      <c r="C97" s="95"/>
      <c r="D97" s="95"/>
    </row>
    <row r="98" spans="1:4" ht="13.5" thickBot="1" x14ac:dyDescent="0.25">
      <c r="A98" s="91" t="s">
        <v>174</v>
      </c>
      <c r="B98" s="93"/>
      <c r="C98" s="92"/>
      <c r="D98" s="92"/>
    </row>
  </sheetData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BRECHAS EQUIPO</vt:lpstr>
      <vt:lpstr>ACTIV. DES. PROFESIONAL</vt:lpstr>
      <vt:lpstr>PLAN DE CAPACITACIÓN REGULAR</vt:lpstr>
      <vt:lpstr>CRONOGR. CAPACIT. REGULAR</vt:lpstr>
      <vt:lpstr>PRESUPUESTO EJECUCIÓN</vt:lpstr>
      <vt:lpstr>Memoria Calculo IAS Acumuladas</vt:lpstr>
      <vt:lpstr>Memoría de calculo RRHH y provi</vt:lpstr>
      <vt:lpstr>Memoría de calculo Operación </vt:lpstr>
      <vt:lpstr>'PRESUPUESTO EJECUCIÓN'!Área_de_impresión</vt:lpstr>
    </vt:vector>
  </TitlesOfParts>
  <Company>UTSA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Carolina Garcia Ramirez</cp:lastModifiedBy>
  <cp:lastPrinted>2017-07-17T16:52:18Z</cp:lastPrinted>
  <dcterms:created xsi:type="dcterms:W3CDTF">1999-05-26T15:06:52Z</dcterms:created>
  <dcterms:modified xsi:type="dcterms:W3CDTF">2018-09-10T14:22:05Z</dcterms:modified>
</cp:coreProperties>
</file>